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80" windowWidth="15400" windowHeight="9140" activeTab="0"/>
  </bookViews>
  <sheets>
    <sheet name="Calculato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<sst xmlns="http://schemas.openxmlformats.org/spreadsheetml/2006/main" count="33" uniqueCount="28">
  <si>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DATA ENTRY</t>
  </si>
  <si>
    <t>RAW DIFFERENCE</t>
  </si>
  <si>
    <t>(From Hedges and Olkin p80)</t>
  </si>
  <si>
    <t>Outcome measure</t>
  </si>
  <si>
    <t>Treatment group</t>
  </si>
  <si>
    <t>Control group</t>
  </si>
  <si>
    <t>pooled standard deviation</t>
  </si>
  <si>
    <t>p-value for difference in SDs</t>
  </si>
  <si>
    <t>Mean Difference</t>
  </si>
  <si>
    <t>p-value for mean diff (2-tailed T-test)</t>
  </si>
  <si>
    <t>Confidence Interval for Difference</t>
  </si>
  <si>
    <t>Effect Size</t>
  </si>
  <si>
    <t>Bias corrected (Hedges)</t>
  </si>
  <si>
    <t>Standard Error of E.S. estimate</t>
  </si>
  <si>
    <t>Confidence Interval for Effect Size</t>
  </si>
  <si>
    <t>Effect Size based on control gp SD</t>
  </si>
  <si>
    <t>N-2</t>
  </si>
  <si>
    <t>bias correction factor</t>
  </si>
  <si>
    <t>approx</t>
  </si>
  <si>
    <t>mean</t>
  </si>
  <si>
    <t>n</t>
  </si>
  <si>
    <t>SD</t>
  </si>
  <si>
    <t>lower</t>
  </si>
  <si>
    <t>upper</t>
  </si>
  <si>
    <t>% confidence interval:</t>
  </si>
  <si>
    <t>p:</t>
  </si>
  <si>
    <t>Z-value:</t>
  </si>
  <si>
    <t>STANDARDIZED EFFECT SIZE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</si>
</sst>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0000"/>
    <numFmt numFmtId="180" formatCode="0.0"/>
    <numFmt numFmtId="181" formatCode="0.000"/>
    <numFmt numFmtId="182" formatCode="0.000_ ;[Red]\-0.000\ 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"/>
    <numFmt numFmtId="191" formatCode="0.0%"/>
    <numFmt numFmtId="192" formatCode="0.00_ ;[Red]\-0.00\ "/>
    <numFmt numFmtId="193" formatCode="#"/>
  </numFmts>
  <fonts count="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6" fillId="4" borderId="1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5" xfId="0" applyFont="1" applyFill="1" applyBorder="1" applyAlignment="1">
      <alignment horizontal="center" vertical="center" textRotation="180" wrapText="1"/>
    </xf>
    <xf numFmtId="0" fontId="7" fillId="3" borderId="3" xfId="0" applyFont="1" applyFill="1" applyBorder="1" applyAlignment="1">
      <alignment horizontal="center" vertical="center" textRotation="180" wrapText="1"/>
    </xf>
    <xf numFmtId="2" fontId="7" fillId="3" borderId="0" xfId="0" applyNumberFormat="1" applyFont="1" applyFill="1" applyBorder="1" applyAlignment="1">
      <alignment horizontal="center" vertical="center" textRotation="180" wrapText="1"/>
    </xf>
    <xf numFmtId="0" fontId="7" fillId="3" borderId="6" xfId="0" applyFont="1" applyFill="1" applyBorder="1" applyAlignment="1">
      <alignment horizontal="center" vertical="center" textRotation="180" wrapText="1"/>
    </xf>
    <xf numFmtId="0" fontId="7" fillId="3" borderId="0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" vertical="center" textRotation="180" wrapText="1"/>
    </xf>
    <xf numFmtId="0" fontId="7" fillId="4" borderId="6" xfId="0" applyFont="1" applyFill="1" applyBorder="1" applyAlignment="1">
      <alignment horizontal="center" vertical="center" textRotation="180" wrapText="1"/>
    </xf>
    <xf numFmtId="0" fontId="7" fillId="4" borderId="4" xfId="0" applyFont="1" applyFill="1" applyBorder="1" applyAlignment="1">
      <alignment horizontal="centerContinuous" vertical="center" wrapText="1"/>
    </xf>
    <xf numFmtId="0" fontId="7" fillId="4" borderId="3" xfId="0" applyFont="1" applyFill="1" applyBorder="1" applyAlignment="1">
      <alignment horizontal="centerContinuous" vertical="center" wrapText="1"/>
    </xf>
    <xf numFmtId="0" fontId="7" fillId="4" borderId="1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textRotation="180" wrapText="1"/>
    </xf>
    <xf numFmtId="0" fontId="7" fillId="3" borderId="7" xfId="0" applyFont="1" applyFill="1" applyBorder="1" applyAlignment="1">
      <alignment horizontal="center" vertical="center" textRotation="180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18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2" fontId="7" fillId="4" borderId="2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178" fontId="7" fillId="5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Estimates of the size of the difference between 
treatment and control groups</a:t>
            </a:r>
          </a:p>
        </c:rich>
      </c:tx>
      <c:layout>
        <c:manualLayout>
          <c:xMode val="factor"/>
          <c:yMode val="factor"/>
          <c:x val="-0.22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2"/>
          <c:w val="0.9385"/>
          <c:h val="0.918"/>
        </c:manualLayout>
      </c:layout>
      <c:lineChart>
        <c:grouping val="standard"/>
        <c:varyColors val="0"/>
        <c:ser>
          <c:idx val="0"/>
          <c:order val="0"/>
          <c:tx>
            <c:v>Effect Size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Calculator!$A$4:$A$7</c:f>
              <c:numCache>
                <c:ptCount val="4"/>
              </c:numCache>
            </c:numRef>
          </c:cat>
          <c:val>
            <c:numRef>
              <c:f>Calculator!$O$4:$O$7</c:f>
              <c:numCache>
                <c:ptCount val="4"/>
                <c:pt idx="0">
                  <c:v>0</c:v>
                </c:pt>
                <c:pt idx="1">
                  <c:v>0.04267832306775294</c:v>
                </c:pt>
                <c:pt idx="2">
                  <c:v>0.08535664613550588</c:v>
                </c:pt>
                <c:pt idx="3">
                  <c:v>0.1280349692032583</c:v>
                </c:pt>
              </c:numCache>
            </c:numRef>
          </c:val>
          <c:smooth val="0"/>
        </c:ser>
        <c:ser>
          <c:idx val="2"/>
          <c:order val="1"/>
          <c:tx>
            <c:v>Upper confidence limit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Calculator!$A$4:$A$7</c:f>
              <c:numCache>
                <c:ptCount val="4"/>
              </c:numCache>
            </c:numRef>
          </c:cat>
          <c:val>
            <c:numRef>
              <c:f>Calculator!$R$4:$R$7</c:f>
              <c:numCache>
                <c:ptCount val="4"/>
                <c:pt idx="0">
                  <c:v>0.2771803544341328</c:v>
                </c:pt>
                <c:pt idx="1">
                  <c:v>0.31989022990475297</c:v>
                </c:pt>
                <c:pt idx="2">
                  <c:v>0.3626631886405969</c:v>
                </c:pt>
                <c:pt idx="3">
                  <c:v>0.40549916609359277</c:v>
                </c:pt>
              </c:numCache>
            </c:numRef>
          </c:val>
          <c:smooth val="0"/>
        </c:ser>
        <c:ser>
          <c:idx val="1"/>
          <c:order val="2"/>
          <c:tx>
            <c:v>Lower confidence limit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Calculator!$A$4:$A$7</c:f>
              <c:numCache>
                <c:ptCount val="4"/>
              </c:numCache>
            </c:numRef>
          </c:cat>
          <c:val>
            <c:numRef>
              <c:f>Calculator!$Q$4:$Q$7</c:f>
              <c:numCache>
                <c:ptCount val="4"/>
                <c:pt idx="0">
                  <c:v>-0.2771803544341328</c:v>
                </c:pt>
                <c:pt idx="1">
                  <c:v>-0.2345335837692471</c:v>
                </c:pt>
                <c:pt idx="2">
                  <c:v>-0.19194989636958515</c:v>
                </c:pt>
                <c:pt idx="3">
                  <c:v>-0.14942922768707617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auto val="0"/>
        <c:lblOffset val="100"/>
        <c:noMultiLvlLbl val="0"/>
      </c:catAx>
      <c:valAx>
        <c:axId val="3182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Standardised Effect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0525"/>
          <c:w val="0.10875"/>
          <c:h val="0.07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954750" cy="10934700"/>
    <xdr:graphicFrame>
      <xdr:nvGraphicFramePr>
        <xdr:cNvPr id="1" name="Chart 1"/>
        <xdr:cNvGraphicFramePr/>
      </xdr:nvGraphicFramePr>
      <xdr:xfrm>
        <a:off x="0" y="0"/>
        <a:ext cx="18954750" cy="1093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1" sqref="N11"/>
    </sheetView>
  </sheetViews>
  <sheetFormatPr defaultColWidth="11.421875" defaultRowHeight="12.75"/>
  <cols>
    <col min="1" max="1" width="13.00390625" style="48" customWidth="1"/>
    <col min="2" max="2" width="8.140625" style="48" customWidth="1"/>
    <col min="3" max="3" width="5.00390625" style="48" customWidth="1"/>
    <col min="4" max="4" width="6.7109375" style="48" customWidth="1"/>
    <col min="5" max="5" width="7.00390625" style="48" customWidth="1"/>
    <col min="6" max="6" width="5.00390625" style="48" customWidth="1"/>
    <col min="7" max="7" width="9.8515625" style="78" customWidth="1"/>
    <col min="8" max="8" width="6.140625" style="81" customWidth="1"/>
    <col min="9" max="9" width="7.421875" style="81" customWidth="1"/>
    <col min="10" max="10" width="8.421875" style="81" customWidth="1"/>
    <col min="11" max="12" width="8.421875" style="54" customWidth="1"/>
    <col min="13" max="13" width="8.421875" style="79" customWidth="1"/>
    <col min="14" max="14" width="8.28125" style="57" customWidth="1"/>
    <col min="15" max="15" width="10.140625" style="57" customWidth="1"/>
    <col min="16" max="16" width="9.8515625" style="57" customWidth="1"/>
    <col min="17" max="17" width="9.140625" style="57" customWidth="1"/>
    <col min="18" max="18" width="7.7109375" style="57" customWidth="1"/>
    <col min="19" max="19" width="12.28125" style="80" customWidth="1"/>
    <col min="20" max="20" width="9.140625" style="48" customWidth="1"/>
    <col min="21" max="21" width="4.421875" style="48" customWidth="1"/>
    <col min="22" max="22" width="19.421875" style="48" customWidth="1"/>
    <col min="23" max="23" width="9.140625" style="48" customWidth="1"/>
    <col min="24" max="24" width="4.421875" style="48" customWidth="1"/>
    <col min="25" max="25" width="9.140625" style="48" customWidth="1"/>
    <col min="26" max="28" width="9.140625" style="62" customWidth="1"/>
    <col min="29" max="16384" width="9.140625" style="48" customWidth="1"/>
  </cols>
  <sheetData>
    <row r="1" spans="1:28" s="9" customFormat="1" ht="22.5" customHeight="1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/>
      <c r="J1" s="4"/>
      <c r="K1" s="4"/>
      <c r="L1" s="4"/>
      <c r="M1" s="5"/>
      <c r="N1" s="6" t="s">
        <v>27</v>
      </c>
      <c r="O1" s="7"/>
      <c r="P1" s="7"/>
      <c r="Q1" s="7"/>
      <c r="R1" s="7"/>
      <c r="S1" s="8"/>
      <c r="Z1" s="10" t="s">
        <v>2</v>
      </c>
      <c r="AA1" s="10"/>
      <c r="AB1" s="10"/>
    </row>
    <row r="2" spans="1:28" s="27" customFormat="1" ht="92.25" customHeight="1">
      <c r="A2" s="11" t="s">
        <v>3</v>
      </c>
      <c r="B2" s="12" t="s">
        <v>4</v>
      </c>
      <c r="C2" s="12"/>
      <c r="D2" s="13"/>
      <c r="E2" s="14" t="s">
        <v>5</v>
      </c>
      <c r="F2" s="12"/>
      <c r="G2" s="15"/>
      <c r="H2" s="16" t="s">
        <v>6</v>
      </c>
      <c r="I2" s="17" t="s">
        <v>7</v>
      </c>
      <c r="J2" s="18" t="s">
        <v>8</v>
      </c>
      <c r="K2" s="19" t="s">
        <v>9</v>
      </c>
      <c r="L2" s="20" t="s">
        <v>10</v>
      </c>
      <c r="M2" s="21"/>
      <c r="N2" s="22" t="s">
        <v>11</v>
      </c>
      <c r="O2" s="23" t="s">
        <v>12</v>
      </c>
      <c r="P2" s="22" t="s">
        <v>13</v>
      </c>
      <c r="Q2" s="24" t="s">
        <v>14</v>
      </c>
      <c r="R2" s="25"/>
      <c r="S2" s="26" t="s">
        <v>15</v>
      </c>
      <c r="Z2" s="28" t="s">
        <v>16</v>
      </c>
      <c r="AA2" s="29" t="s">
        <v>17</v>
      </c>
      <c r="AB2" s="28" t="s">
        <v>18</v>
      </c>
    </row>
    <row r="3" spans="1:28" s="45" customFormat="1" ht="57.75" customHeight="1" thickBot="1">
      <c r="A3" s="30"/>
      <c r="B3" s="31" t="s">
        <v>19</v>
      </c>
      <c r="C3" s="32" t="s">
        <v>20</v>
      </c>
      <c r="D3" s="30" t="s">
        <v>21</v>
      </c>
      <c r="E3" s="31" t="s">
        <v>19</v>
      </c>
      <c r="F3" s="32" t="s">
        <v>20</v>
      </c>
      <c r="G3" s="33" t="s">
        <v>21</v>
      </c>
      <c r="H3" s="34"/>
      <c r="I3" s="35"/>
      <c r="J3" s="36"/>
      <c r="K3" s="37"/>
      <c r="L3" s="38" t="s">
        <v>22</v>
      </c>
      <c r="M3" s="39" t="s">
        <v>23</v>
      </c>
      <c r="N3" s="40"/>
      <c r="O3" s="41"/>
      <c r="P3" s="40"/>
      <c r="Q3" s="42" t="s">
        <v>22</v>
      </c>
      <c r="R3" s="43" t="s">
        <v>23</v>
      </c>
      <c r="S3" s="44"/>
      <c r="Z3" s="46"/>
      <c r="AA3" s="46"/>
      <c r="AB3" s="46"/>
    </row>
    <row r="4" spans="1:19" ht="18" thickTop="1">
      <c r="A4" s="47"/>
      <c r="B4" s="48">
        <v>20</v>
      </c>
      <c r="C4" s="49">
        <v>100</v>
      </c>
      <c r="D4" s="50">
        <v>7</v>
      </c>
      <c r="E4" s="48">
        <v>20</v>
      </c>
      <c r="F4" s="49">
        <v>100</v>
      </c>
      <c r="G4" s="51">
        <v>7</v>
      </c>
      <c r="H4" s="52">
        <f>SQRT((D4^2*(C4-1)+G4^2*(F4-1))/(C4+F4-2))</f>
        <v>7</v>
      </c>
      <c r="I4" s="53">
        <f>FDIST((MAX(G4,D4))^2/(MIN(G4,D4))^2,F4-1,C4-1)</f>
        <v>0.5000000039326783</v>
      </c>
      <c r="J4" s="54">
        <f aca="true" t="shared" si="0" ref="J4:J13">B4-E4</f>
        <v>0</v>
      </c>
      <c r="K4" s="55">
        <f>TDIST(J4*SQRT(C4*F4/(C4+F4))/H4,C4+F4-2,2)</f>
        <v>1</v>
      </c>
      <c r="L4" s="54">
        <f>J4-(TINV($W$11,F4+C4-2)*H4/SQRT(C4*F4/(C4+F4)))</f>
        <v>-1.952196670916503</v>
      </c>
      <c r="M4" s="56">
        <f>J4+(TINV($W$11,F4+C4-2)*H4/SQRT(C4*F4/(C4+F4)))</f>
        <v>1.952196670916503</v>
      </c>
      <c r="N4" s="57">
        <f>J4/H4</f>
        <v>0</v>
      </c>
      <c r="O4" s="58">
        <f>N4*VLOOKUP(C4+F4-2,$Z$5:$AA$102,2,TRUE)</f>
        <v>0</v>
      </c>
      <c r="P4" s="57">
        <f>SQRT((C4+F4)/(C4*F4)+O4^2/(2*(C4+F4)))</f>
        <v>0.1414213562373095</v>
      </c>
      <c r="Q4" s="59">
        <f>O4-$W$12*P4</f>
        <v>-0.2771803544341328</v>
      </c>
      <c r="R4" s="60">
        <f aca="true" t="shared" si="1" ref="R4:R13">O4+$W$12*P4</f>
        <v>0.2771803544341328</v>
      </c>
      <c r="S4" s="61">
        <f>J4/G4</f>
        <v>0</v>
      </c>
    </row>
    <row r="5" spans="1:28" ht="16.5">
      <c r="A5" s="47"/>
      <c r="B5" s="48">
        <v>20</v>
      </c>
      <c r="C5" s="49">
        <v>100</v>
      </c>
      <c r="D5" s="50">
        <v>7</v>
      </c>
      <c r="E5" s="48">
        <v>19.7</v>
      </c>
      <c r="F5" s="49">
        <v>100</v>
      </c>
      <c r="G5" s="51">
        <v>7</v>
      </c>
      <c r="H5" s="52">
        <f>SQRT((D5^2*(C5-1)+G5^2*(F5-1))/(C5+F5-2))</f>
        <v>7</v>
      </c>
      <c r="I5" s="53">
        <f>FDIST((MAX(G5,D5))^2/(MIN(G5,D5))^2,F5-1,C5-1)</f>
        <v>0.5000000039326783</v>
      </c>
      <c r="J5" s="54">
        <f t="shared" si="0"/>
        <v>0.3000000000000007</v>
      </c>
      <c r="K5" s="55">
        <f aca="true" t="shared" si="2" ref="K5:K13">TDIST(J5*SQRT(C5*F5/(C5+F5))/H5,C5+F5-2,2)</f>
        <v>0.7621731441265229</v>
      </c>
      <c r="L5" s="54">
        <f aca="true" t="shared" si="3" ref="L5:L13">J5-(TINV($W$11,F5+C5-2)*H5/SQRT(C5*F5/(C5+F5)))</f>
        <v>-1.6521966709165024</v>
      </c>
      <c r="M5" s="56">
        <f aca="true" t="shared" si="4" ref="M5:M13">J5+(TINV($W$11,F5+C5-2)*H5/SQRT(C5*F5/(C5+F5)))</f>
        <v>2.2521966709165038</v>
      </c>
      <c r="N5" s="57">
        <f aca="true" t="shared" si="5" ref="N5:N13">J5/H5</f>
        <v>0.04285714285714296</v>
      </c>
      <c r="O5" s="58">
        <f aca="true" t="shared" si="6" ref="O5:O13">N5*VLOOKUP(C5+F5-2,$Z$5:$AA$102,2,TRUE)</f>
        <v>0.04267832306775294</v>
      </c>
      <c r="P5" s="57">
        <f>SQRT((C5+F5)/(C5*F5)+O5^2/(2*(C5+F5)))</f>
        <v>0.14143745472168853</v>
      </c>
      <c r="Q5" s="59">
        <f>O5-$W$12*P5</f>
        <v>-0.2345335837692471</v>
      </c>
      <c r="R5" s="60">
        <f t="shared" si="1"/>
        <v>0.31989022990475297</v>
      </c>
      <c r="S5" s="61">
        <f aca="true" t="shared" si="7" ref="S5:S13">J5/G5</f>
        <v>0.04285714285714296</v>
      </c>
      <c r="Z5" s="62">
        <v>2</v>
      </c>
      <c r="AA5" s="62">
        <v>0.5642</v>
      </c>
      <c r="AB5" s="62">
        <f>1-3/(4*Z5-1)</f>
        <v>0.5714285714285714</v>
      </c>
    </row>
    <row r="6" spans="1:28" ht="16.5">
      <c r="A6" s="47"/>
      <c r="B6" s="48">
        <v>20</v>
      </c>
      <c r="C6" s="49">
        <v>100</v>
      </c>
      <c r="D6" s="50">
        <v>7</v>
      </c>
      <c r="E6" s="48">
        <v>19.4</v>
      </c>
      <c r="F6" s="49">
        <v>100</v>
      </c>
      <c r="G6" s="51">
        <v>7</v>
      </c>
      <c r="H6" s="52">
        <f aca="true" t="shared" si="8" ref="H6:H13">SQRT((D6^2*(C6-1)+G6^2*(F6-1))/(C6+F6-2))</f>
        <v>7</v>
      </c>
      <c r="I6" s="53">
        <f aca="true" t="shared" si="9" ref="I6:I13">FDIST((MAX(G6,D6))^2/(MIN(G6,D6))^2,F6-1,C6-1)</f>
        <v>0.5000000039326783</v>
      </c>
      <c r="J6" s="54">
        <f t="shared" si="0"/>
        <v>0.6000000000000014</v>
      </c>
      <c r="K6" s="55">
        <f t="shared" si="2"/>
        <v>0.5451481788106554</v>
      </c>
      <c r="L6" s="54">
        <f t="shared" si="3"/>
        <v>-1.3521966709165016</v>
      </c>
      <c r="M6" s="56">
        <f t="shared" si="4"/>
        <v>2.5521966709165045</v>
      </c>
      <c r="N6" s="57">
        <f t="shared" si="5"/>
        <v>0.08571428571428592</v>
      </c>
      <c r="O6" s="58">
        <f t="shared" si="6"/>
        <v>0.08535664613550588</v>
      </c>
      <c r="P6" s="57">
        <f aca="true" t="shared" si="10" ref="P6:P13">SQRT((C6+F6)/(C6*F6)+O6^2/(2*(C6+F6)))</f>
        <v>0.14148573918455087</v>
      </c>
      <c r="Q6" s="59">
        <f aca="true" t="shared" si="11" ref="Q6:Q13">O6-$W$12*P6</f>
        <v>-0.19194989636958515</v>
      </c>
      <c r="R6" s="60">
        <f t="shared" si="1"/>
        <v>0.3626631886405969</v>
      </c>
      <c r="S6" s="61">
        <f t="shared" si="7"/>
        <v>0.08571428571428592</v>
      </c>
      <c r="Z6" s="62">
        <v>3</v>
      </c>
      <c r="AA6" s="62">
        <v>0.7236</v>
      </c>
      <c r="AB6" s="62">
        <f aca="true" t="shared" si="12" ref="AB6:AB53">1-3/(4*Z6-1)</f>
        <v>0.7272727272727273</v>
      </c>
    </row>
    <row r="7" spans="1:28" ht="16.5">
      <c r="A7" s="47"/>
      <c r="B7" s="48">
        <v>20</v>
      </c>
      <c r="C7" s="49">
        <v>100</v>
      </c>
      <c r="D7" s="50">
        <v>7</v>
      </c>
      <c r="E7" s="48">
        <v>19.1</v>
      </c>
      <c r="F7" s="49">
        <v>100</v>
      </c>
      <c r="G7" s="51">
        <v>7</v>
      </c>
      <c r="H7" s="52">
        <f t="shared" si="8"/>
        <v>7</v>
      </c>
      <c r="I7" s="53">
        <f t="shared" si="9"/>
        <v>0.5000000039326783</v>
      </c>
      <c r="J7" s="54">
        <f t="shared" si="0"/>
        <v>0.8999999999999986</v>
      </c>
      <c r="K7" s="55">
        <f t="shared" si="2"/>
        <v>0.36438296092132716</v>
      </c>
      <c r="L7" s="54">
        <f t="shared" si="3"/>
        <v>-1.0521966709165045</v>
      </c>
      <c r="M7" s="56">
        <f t="shared" si="4"/>
        <v>2.8521966709165016</v>
      </c>
      <c r="N7" s="57">
        <f t="shared" si="5"/>
        <v>0.12857142857142836</v>
      </c>
      <c r="O7" s="58">
        <f t="shared" si="6"/>
        <v>0.1280349692032583</v>
      </c>
      <c r="P7" s="57">
        <f t="shared" si="10"/>
        <v>0.14156617669255323</v>
      </c>
      <c r="Q7" s="59">
        <f t="shared" si="11"/>
        <v>-0.14942922768707617</v>
      </c>
      <c r="R7" s="60">
        <f t="shared" si="1"/>
        <v>0.40549916609359277</v>
      </c>
      <c r="S7" s="61">
        <f t="shared" si="7"/>
        <v>0.12857142857142836</v>
      </c>
      <c r="Z7" s="62">
        <v>4</v>
      </c>
      <c r="AA7" s="62">
        <v>0.7979</v>
      </c>
      <c r="AB7" s="62">
        <f t="shared" si="12"/>
        <v>0.8</v>
      </c>
    </row>
    <row r="8" spans="1:28" ht="16.5">
      <c r="A8" s="47"/>
      <c r="B8" s="48">
        <v>20</v>
      </c>
      <c r="C8" s="49">
        <v>100</v>
      </c>
      <c r="D8" s="50">
        <v>7</v>
      </c>
      <c r="E8" s="48">
        <v>18.8</v>
      </c>
      <c r="F8" s="49">
        <v>100</v>
      </c>
      <c r="G8" s="51">
        <v>7</v>
      </c>
      <c r="H8" s="52">
        <f t="shared" si="8"/>
        <v>7</v>
      </c>
      <c r="I8" s="53">
        <f t="shared" si="9"/>
        <v>0.5000000039326783</v>
      </c>
      <c r="J8" s="54">
        <f t="shared" si="0"/>
        <v>1.1999999999999993</v>
      </c>
      <c r="K8" s="55">
        <f t="shared" si="2"/>
        <v>0.22688678570602105</v>
      </c>
      <c r="L8" s="54">
        <f t="shared" si="3"/>
        <v>-0.7521966709165038</v>
      </c>
      <c r="M8" s="56">
        <f t="shared" si="4"/>
        <v>3.1521966709165024</v>
      </c>
      <c r="N8" s="57">
        <f t="shared" si="5"/>
        <v>0.17142857142857132</v>
      </c>
      <c r="O8" s="58">
        <f t="shared" si="6"/>
        <v>0.17071329227101123</v>
      </c>
      <c r="P8" s="57">
        <f t="shared" si="10"/>
        <v>0.14167871248142758</v>
      </c>
      <c r="Q8" s="59">
        <f t="shared" si="11"/>
        <v>-0.10697147038588523</v>
      </c>
      <c r="R8" s="60">
        <f t="shared" si="1"/>
        <v>0.4483980549279077</v>
      </c>
      <c r="S8" s="61">
        <f t="shared" si="7"/>
        <v>0.17142857142857132</v>
      </c>
      <c r="Z8" s="62">
        <v>5</v>
      </c>
      <c r="AA8" s="62">
        <v>0.8408</v>
      </c>
      <c r="AB8" s="62">
        <f t="shared" si="12"/>
        <v>0.8421052631578947</v>
      </c>
    </row>
    <row r="9" spans="1:28" ht="16.5">
      <c r="A9" s="47"/>
      <c r="B9" s="48">
        <v>20</v>
      </c>
      <c r="C9" s="49">
        <v>100</v>
      </c>
      <c r="D9" s="50">
        <v>7</v>
      </c>
      <c r="E9" s="48">
        <v>18.5</v>
      </c>
      <c r="F9" s="49">
        <v>100</v>
      </c>
      <c r="G9" s="51">
        <v>7</v>
      </c>
      <c r="H9" s="52">
        <f t="shared" si="8"/>
        <v>7</v>
      </c>
      <c r="I9" s="53">
        <f t="shared" si="9"/>
        <v>0.5000000039326783</v>
      </c>
      <c r="J9" s="54">
        <f t="shared" si="0"/>
        <v>1.5</v>
      </c>
      <c r="K9" s="55">
        <f t="shared" si="2"/>
        <v>0.13130923367103897</v>
      </c>
      <c r="L9" s="54">
        <f t="shared" si="3"/>
        <v>-0.45219667091650306</v>
      </c>
      <c r="M9" s="56">
        <f t="shared" si="4"/>
        <v>3.452196670916503</v>
      </c>
      <c r="N9" s="57">
        <f t="shared" si="5"/>
        <v>0.21428571428571427</v>
      </c>
      <c r="O9" s="58">
        <f t="shared" si="6"/>
        <v>0.21339161533876416</v>
      </c>
      <c r="P9" s="57">
        <f t="shared" si="10"/>
        <v>0.14182327014189955</v>
      </c>
      <c r="Q9" s="59">
        <f t="shared" si="11"/>
        <v>-0.06457647470680866</v>
      </c>
      <c r="R9" s="60">
        <f t="shared" si="1"/>
        <v>0.491359705384337</v>
      </c>
      <c r="S9" s="61">
        <f t="shared" si="7"/>
        <v>0.21428571428571427</v>
      </c>
      <c r="U9" s="63"/>
      <c r="V9" s="64"/>
      <c r="W9" s="64"/>
      <c r="X9" s="65"/>
      <c r="Z9" s="62">
        <v>6</v>
      </c>
      <c r="AA9" s="62">
        <v>0.8686</v>
      </c>
      <c r="AB9" s="62">
        <f t="shared" si="12"/>
        <v>0.8695652173913043</v>
      </c>
    </row>
    <row r="10" spans="1:28" ht="16.5">
      <c r="A10" s="47"/>
      <c r="B10" s="48">
        <v>20</v>
      </c>
      <c r="C10" s="49">
        <v>100</v>
      </c>
      <c r="D10" s="50">
        <v>7</v>
      </c>
      <c r="E10" s="48">
        <v>18.2</v>
      </c>
      <c r="F10" s="49">
        <v>100</v>
      </c>
      <c r="G10" s="51">
        <v>7</v>
      </c>
      <c r="H10" s="52">
        <f t="shared" si="8"/>
        <v>7</v>
      </c>
      <c r="I10" s="53">
        <f t="shared" si="9"/>
        <v>0.5000000039326783</v>
      </c>
      <c r="J10" s="54">
        <f t="shared" si="0"/>
        <v>1.8000000000000007</v>
      </c>
      <c r="K10" s="55">
        <f t="shared" si="2"/>
        <v>0.07053328194668933</v>
      </c>
      <c r="L10" s="54">
        <f t="shared" si="3"/>
        <v>-0.15219667091650235</v>
      </c>
      <c r="M10" s="56">
        <f t="shared" si="4"/>
        <v>3.7521966709165038</v>
      </c>
      <c r="N10" s="57">
        <f t="shared" si="5"/>
        <v>0.25714285714285723</v>
      </c>
      <c r="O10" s="58">
        <f t="shared" si="6"/>
        <v>0.2560699384065171</v>
      </c>
      <c r="P10" s="57">
        <f t="shared" si="10"/>
        <v>0.14199975187791278</v>
      </c>
      <c r="Q10" s="59">
        <f t="shared" si="11"/>
        <v>-0.022244048973382058</v>
      </c>
      <c r="R10" s="60">
        <f t="shared" si="1"/>
        <v>0.5343839257864162</v>
      </c>
      <c r="S10" s="61">
        <f t="shared" si="7"/>
        <v>0.25714285714285723</v>
      </c>
      <c r="U10" s="66"/>
      <c r="V10" s="67" t="s">
        <v>24</v>
      </c>
      <c r="W10" s="48">
        <v>95</v>
      </c>
      <c r="X10" s="68"/>
      <c r="Z10" s="62">
        <v>7</v>
      </c>
      <c r="AA10" s="62">
        <v>0.8882</v>
      </c>
      <c r="AB10" s="62">
        <f t="shared" si="12"/>
        <v>0.8888888888888888</v>
      </c>
    </row>
    <row r="11" spans="1:28" ht="16.5">
      <c r="A11" s="47"/>
      <c r="B11" s="48">
        <v>20</v>
      </c>
      <c r="C11" s="49">
        <v>100</v>
      </c>
      <c r="D11" s="50">
        <v>7</v>
      </c>
      <c r="E11" s="48">
        <v>17.9</v>
      </c>
      <c r="F11" s="49">
        <v>100</v>
      </c>
      <c r="G11" s="51">
        <v>7</v>
      </c>
      <c r="H11" s="52">
        <f t="shared" si="8"/>
        <v>7</v>
      </c>
      <c r="I11" s="53">
        <f t="shared" si="9"/>
        <v>0.5000000039326783</v>
      </c>
      <c r="J11" s="54">
        <f t="shared" si="0"/>
        <v>2.1000000000000014</v>
      </c>
      <c r="K11" s="55">
        <f t="shared" si="2"/>
        <v>0.035138660900502695</v>
      </c>
      <c r="L11" s="54">
        <f t="shared" si="3"/>
        <v>0.14780332908349836</v>
      </c>
      <c r="M11" s="56">
        <f t="shared" si="4"/>
        <v>4.052196670916505</v>
      </c>
      <c r="N11" s="57">
        <f t="shared" si="5"/>
        <v>0.3000000000000002</v>
      </c>
      <c r="O11" s="58">
        <f t="shared" si="6"/>
        <v>0.29874826147427</v>
      </c>
      <c r="P11" s="57">
        <f t="shared" si="10"/>
        <v>0.14220803883513317</v>
      </c>
      <c r="Q11" s="59">
        <f t="shared" si="11"/>
        <v>0.020026039764263925</v>
      </c>
      <c r="R11" s="60">
        <f t="shared" si="1"/>
        <v>0.5774704831842761</v>
      </c>
      <c r="S11" s="61">
        <f t="shared" si="7"/>
        <v>0.3000000000000002</v>
      </c>
      <c r="U11" s="66"/>
      <c r="V11" s="67" t="s">
        <v>25</v>
      </c>
      <c r="W11" s="62">
        <f>(100-W10)/100</f>
        <v>0.05</v>
      </c>
      <c r="X11" s="68"/>
      <c r="Z11" s="62">
        <v>8</v>
      </c>
      <c r="AA11" s="62">
        <v>0.9027</v>
      </c>
      <c r="AB11" s="62">
        <f t="shared" si="12"/>
        <v>0.9032258064516129</v>
      </c>
    </row>
    <row r="12" spans="1:28" ht="16.5">
      <c r="A12" s="47"/>
      <c r="B12" s="48">
        <v>20</v>
      </c>
      <c r="C12" s="49">
        <v>100</v>
      </c>
      <c r="D12" s="50">
        <v>7</v>
      </c>
      <c r="E12" s="48">
        <v>17.6</v>
      </c>
      <c r="F12" s="49">
        <v>100</v>
      </c>
      <c r="G12" s="51">
        <v>7</v>
      </c>
      <c r="H12" s="52">
        <f t="shared" si="8"/>
        <v>7</v>
      </c>
      <c r="I12" s="53">
        <f t="shared" si="9"/>
        <v>0.5000000039326783</v>
      </c>
      <c r="J12" s="54">
        <f t="shared" si="0"/>
        <v>2.3999999999999986</v>
      </c>
      <c r="K12" s="55">
        <f t="shared" si="2"/>
        <v>0.016233247024334582</v>
      </c>
      <c r="L12" s="54">
        <f t="shared" si="3"/>
        <v>0.4478033290834955</v>
      </c>
      <c r="M12" s="56">
        <f t="shared" si="4"/>
        <v>4.352196670916502</v>
      </c>
      <c r="N12" s="57">
        <f t="shared" si="5"/>
        <v>0.34285714285714264</v>
      </c>
      <c r="O12" s="58">
        <f t="shared" si="6"/>
        <v>0.34142658454202246</v>
      </c>
      <c r="P12" s="57">
        <f t="shared" si="10"/>
        <v>0.14244799149717793</v>
      </c>
      <c r="Q12" s="59">
        <f t="shared" si="11"/>
        <v>0.062234064952809365</v>
      </c>
      <c r="R12" s="60">
        <f t="shared" si="1"/>
        <v>0.6206191041312356</v>
      </c>
      <c r="S12" s="61">
        <f t="shared" si="7"/>
        <v>0.34285714285714264</v>
      </c>
      <c r="U12" s="66"/>
      <c r="V12" s="67" t="s">
        <v>26</v>
      </c>
      <c r="W12" s="62">
        <f>NORMSINV(1-W11/2)</f>
        <v>1.9599610823206604</v>
      </c>
      <c r="X12" s="68"/>
      <c r="Z12" s="62">
        <v>9</v>
      </c>
      <c r="AA12" s="62">
        <v>0.9139</v>
      </c>
      <c r="AB12" s="62">
        <f t="shared" si="12"/>
        <v>0.9142857142857143</v>
      </c>
    </row>
    <row r="13" spans="1:28" ht="16.5">
      <c r="A13" s="47"/>
      <c r="B13" s="48">
        <v>20</v>
      </c>
      <c r="C13" s="49">
        <v>100</v>
      </c>
      <c r="D13" s="50">
        <v>7</v>
      </c>
      <c r="E13" s="48">
        <v>17.3</v>
      </c>
      <c r="F13" s="49">
        <v>100</v>
      </c>
      <c r="G13" s="51">
        <v>7</v>
      </c>
      <c r="H13" s="52">
        <f t="shared" si="8"/>
        <v>7</v>
      </c>
      <c r="I13" s="53">
        <f t="shared" si="9"/>
        <v>0.5000000039326783</v>
      </c>
      <c r="J13" s="54">
        <f t="shared" si="0"/>
        <v>2.6999999999999993</v>
      </c>
      <c r="K13" s="55">
        <f t="shared" si="2"/>
        <v>0.0069568218975608045</v>
      </c>
      <c r="L13" s="54">
        <f t="shared" si="3"/>
        <v>0.7478033290834962</v>
      </c>
      <c r="M13" s="56">
        <f t="shared" si="4"/>
        <v>4.652196670916503</v>
      </c>
      <c r="N13" s="57">
        <f t="shared" si="5"/>
        <v>0.3857142857142856</v>
      </c>
      <c r="O13" s="58">
        <f t="shared" si="6"/>
        <v>0.3841049076097754</v>
      </c>
      <c r="P13" s="57">
        <f t="shared" si="10"/>
        <v>0.14271945014651924</v>
      </c>
      <c r="Q13" s="59">
        <f t="shared" si="11"/>
        <v>0.10438033963239401</v>
      </c>
      <c r="R13" s="60">
        <f t="shared" si="1"/>
        <v>0.6638294755871568</v>
      </c>
      <c r="S13" s="61">
        <f t="shared" si="7"/>
        <v>0.3857142857142856</v>
      </c>
      <c r="U13" s="69"/>
      <c r="V13" s="70"/>
      <c r="W13" s="70"/>
      <c r="X13" s="71"/>
      <c r="Z13" s="62">
        <v>10</v>
      </c>
      <c r="AA13" s="62">
        <v>0.9228</v>
      </c>
      <c r="AB13" s="62">
        <f t="shared" si="12"/>
        <v>0.9230769230769231</v>
      </c>
    </row>
    <row r="14" spans="1:28" ht="16.5">
      <c r="A14" s="47"/>
      <c r="B14" s="48">
        <v>20</v>
      </c>
      <c r="C14" s="49">
        <v>100</v>
      </c>
      <c r="D14" s="50">
        <v>7</v>
      </c>
      <c r="E14" s="48">
        <v>17</v>
      </c>
      <c r="F14" s="49">
        <v>100</v>
      </c>
      <c r="G14" s="51">
        <v>7</v>
      </c>
      <c r="H14" s="52">
        <f>SQRT((D14^2*(C14-1)+G14^2*(F14-1))/(C14+F14-2))</f>
        <v>7</v>
      </c>
      <c r="I14" s="53">
        <f>FDIST((MAX(G14,D14))^2/(MIN(G14,D14))^2,F14-1,C14-1)</f>
        <v>0.5000000039326783</v>
      </c>
      <c r="J14" s="54">
        <f>B14-E14</f>
        <v>3</v>
      </c>
      <c r="K14" s="55">
        <f>TDIST(J14*SQRT(C14*F14/(C14+F14))/H14,C14+F14-2,2)</f>
        <v>0.002767863567492504</v>
      </c>
      <c r="L14" s="54">
        <f>J14-(TINV($W$11,F14+C14-2)*H14/SQRT(C14*F14/(C14+F14)))</f>
        <v>1.047803329083497</v>
      </c>
      <c r="M14" s="56">
        <f>J14+(TINV($W$11,F14+C14-2)*H14/SQRT(C14*F14/(C14+F14)))</f>
        <v>4.9521966709165035</v>
      </c>
      <c r="N14" s="57">
        <f>J14/H14</f>
        <v>0.42857142857142855</v>
      </c>
      <c r="O14" s="58">
        <f>N14*VLOOKUP(C14+F14-2,$Z$5:$AA$102,2,TRUE)</f>
        <v>0.4267832306775283</v>
      </c>
      <c r="P14" s="57">
        <f>SQRT((C14+F14)/(C14*F14)+O14^2/(2*(C14+F14)))</f>
        <v>0.14302223538656103</v>
      </c>
      <c r="Q14" s="59">
        <f>O14-$W$12*P14</f>
        <v>0.14646521541336394</v>
      </c>
      <c r="R14" s="60">
        <f>O14+$W$12*P14</f>
        <v>0.7071012459416928</v>
      </c>
      <c r="S14" s="61">
        <f>J14/G14</f>
        <v>0.42857142857142855</v>
      </c>
      <c r="Z14" s="62">
        <v>11</v>
      </c>
      <c r="AA14" s="62">
        <v>0.93</v>
      </c>
      <c r="AB14" s="62">
        <f t="shared" si="12"/>
        <v>0.9302325581395349</v>
      </c>
    </row>
    <row r="15" spans="1:28" s="73" customFormat="1" ht="16.5">
      <c r="A15" s="72"/>
      <c r="B15" s="48">
        <v>20</v>
      </c>
      <c r="C15" s="49">
        <v>100</v>
      </c>
      <c r="D15" s="50">
        <v>7</v>
      </c>
      <c r="E15" s="48">
        <v>16.7</v>
      </c>
      <c r="F15" s="49">
        <v>100</v>
      </c>
      <c r="G15" s="51">
        <v>7</v>
      </c>
      <c r="H15" s="52">
        <f>SQRT((D15^2*(C15-1)+G15^2*(F15-1))/(C15+F15-2))</f>
        <v>7</v>
      </c>
      <c r="I15" s="53">
        <f>FDIST((MAX(G15,D15))^2/(MIN(G15,D15))^2,F15-1,C15-1)</f>
        <v>0.5000000039326783</v>
      </c>
      <c r="J15" s="54">
        <f>B15-E15</f>
        <v>3.3000000000000007</v>
      </c>
      <c r="K15" s="55">
        <f>TDIST(J15*SQRT(C15*F15/(C15+F15))/H15,C15+F15-2,2)</f>
        <v>0.0010235491276392175</v>
      </c>
      <c r="L15" s="54">
        <f>J15-(TINV($W$11,F15+C15-2)*H15/SQRT(C15*F15/(C15+F15)))</f>
        <v>1.3478033290834976</v>
      </c>
      <c r="M15" s="56">
        <f>J15+(TINV($W$11,F15+C15-2)*H15/SQRT(C15*F15/(C15+F15)))</f>
        <v>5.252196670916504</v>
      </c>
      <c r="N15" s="57">
        <f>J15/H15</f>
        <v>0.47142857142857153</v>
      </c>
      <c r="O15" s="58">
        <f>N15*VLOOKUP(C15+F15-2,$Z$5:$AA$102,2,TRUE)</f>
        <v>0.46946155374528126</v>
      </c>
      <c r="P15" s="57">
        <f>SQRT((C15+F15)/(C15*F15)+O15^2/(2*(C15+F15)))</f>
        <v>0.1433561487209821</v>
      </c>
      <c r="Q15" s="59">
        <f>O15-$W$12*P15</f>
        <v>0.18848908134078363</v>
      </c>
      <c r="R15" s="60">
        <f>O15+$W$12*P15</f>
        <v>0.7504340261497788</v>
      </c>
      <c r="S15" s="61">
        <f>J15/G15</f>
        <v>0.47142857142857153</v>
      </c>
      <c r="Z15" s="74"/>
      <c r="AA15" s="74"/>
      <c r="AB15" s="74"/>
    </row>
    <row r="16" spans="1:28" ht="16.5">
      <c r="A16" s="72"/>
      <c r="B16" s="48">
        <v>20</v>
      </c>
      <c r="C16" s="49">
        <v>100</v>
      </c>
      <c r="D16" s="50">
        <v>7</v>
      </c>
      <c r="E16" s="48">
        <v>16.4</v>
      </c>
      <c r="F16" s="49">
        <v>100</v>
      </c>
      <c r="G16" s="51">
        <v>7</v>
      </c>
      <c r="H16" s="52">
        <f>SQRT((D16^2*(C16-1)+G16^2*(F16-1))/(C16+F16-2))</f>
        <v>7</v>
      </c>
      <c r="I16" s="53">
        <f>FDIST((MAX(G16,D16))^2/(MIN(G16,D16))^2,F16-1,C16-1)</f>
        <v>0.5000000039326783</v>
      </c>
      <c r="J16" s="54">
        <f>B16-E16</f>
        <v>3.6000000000000014</v>
      </c>
      <c r="K16" s="55">
        <f>TDIST(J16*SQRT(C16*F16/(C16+F16))/H16,C16+F16-2,2)</f>
        <v>0.00035232210175288224</v>
      </c>
      <c r="L16" s="54">
        <f>J16-(TINV($W$11,F16+C16-2)*H16/SQRT(C16*F16/(C16+F16)))</f>
        <v>1.6478033290834984</v>
      </c>
      <c r="M16" s="56">
        <f>J16+(TINV($W$11,F16+C16-2)*H16/SQRT(C16*F16/(C16+F16)))</f>
        <v>5.552196670916505</v>
      </c>
      <c r="N16" s="57">
        <f>J16/H16</f>
        <v>0.5142857142857145</v>
      </c>
      <c r="O16" s="58">
        <f>N16*VLOOKUP(C16+F16-2,$Z$5:$AA$102,2,TRUE)</f>
        <v>0.5121398768130342</v>
      </c>
      <c r="P16" s="57">
        <f>SQRT((C16+F16)/(C16*F16)+O16^2/(2*(C16+F16)))</f>
        <v>0.14372097318608434</v>
      </c>
      <c r="Q16" s="59">
        <f>O16-$W$12*P16</f>
        <v>0.2304523626550577</v>
      </c>
      <c r="R16" s="60">
        <f>O16+$W$12*P16</f>
        <v>0.7938273909710107</v>
      </c>
      <c r="S16" s="61">
        <f>J16/G16</f>
        <v>0.5142857142857145</v>
      </c>
      <c r="Z16" s="62">
        <v>13</v>
      </c>
      <c r="AA16" s="75">
        <v>0.941</v>
      </c>
      <c r="AB16" s="62">
        <f t="shared" si="12"/>
        <v>0.9411764705882353</v>
      </c>
    </row>
    <row r="17" spans="1:28" ht="16.5">
      <c r="A17" s="72"/>
      <c r="B17" s="48">
        <v>20</v>
      </c>
      <c r="C17" s="49">
        <v>100</v>
      </c>
      <c r="D17" s="50">
        <v>7</v>
      </c>
      <c r="E17" s="48">
        <v>16.1</v>
      </c>
      <c r="F17" s="49">
        <v>100</v>
      </c>
      <c r="G17" s="51">
        <v>7</v>
      </c>
      <c r="H17" s="52">
        <f>SQRT((D17^2*(C17-1)+G17^2*(F17-1))/(C17+F17-2))</f>
        <v>7</v>
      </c>
      <c r="I17" s="53">
        <f>FDIST((MAX(G17,D17))^2/(MIN(G17,D17))^2,F17-1,C17-1)</f>
        <v>0.5000000039326783</v>
      </c>
      <c r="J17" s="54">
        <f>B17-E17</f>
        <v>3.8999999999999986</v>
      </c>
      <c r="K17" s="55">
        <f>TDIST(J17*SQRT(C17*F17/(C17+F17))/H17,C17+F17-2,2)</f>
        <v>0.00011308097611081857</v>
      </c>
      <c r="L17" s="54">
        <f>J17-(TINV($W$11,F17+C17-2)*H17/SQRT(C17*F17/(C17+F17)))</f>
        <v>1.9478033290834955</v>
      </c>
      <c r="M17" s="56">
        <f>J17+(TINV($W$11,F17+C17-2)*H17/SQRT(C17*F17/(C17+F17)))</f>
        <v>5.852196670916502</v>
      </c>
      <c r="N17" s="57">
        <f>J17/H17</f>
        <v>0.5571428571428569</v>
      </c>
      <c r="O17" s="58">
        <f>N17*VLOOKUP(C17+F17-2,$Z$5:$AA$102,2,TRUE)</f>
        <v>0.5548181998807866</v>
      </c>
      <c r="P17" s="57">
        <f>SQRT((C17+F17)/(C17*F17)+O17^2/(2*(C17+F17)))</f>
        <v>0.14411647403158806</v>
      </c>
      <c r="Q17" s="59">
        <f>O17-$W$12*P17</f>
        <v>0.27235551945759795</v>
      </c>
      <c r="R17" s="60">
        <f>O17+$W$12*P17</f>
        <v>0.8372808803039753</v>
      </c>
      <c r="S17" s="61">
        <f>J17/G17</f>
        <v>0.5571428571428569</v>
      </c>
      <c r="Z17" s="62">
        <v>14</v>
      </c>
      <c r="AA17" s="75">
        <v>0.9453</v>
      </c>
      <c r="AB17" s="62">
        <f t="shared" si="12"/>
        <v>0.9454545454545454</v>
      </c>
    </row>
    <row r="18" spans="1:28" ht="16.5">
      <c r="A18" s="72"/>
      <c r="B18" s="48">
        <v>20</v>
      </c>
      <c r="C18" s="49">
        <v>100</v>
      </c>
      <c r="D18" s="50">
        <v>7</v>
      </c>
      <c r="E18" s="48">
        <v>13</v>
      </c>
      <c r="F18" s="49">
        <v>100</v>
      </c>
      <c r="G18" s="51">
        <v>7</v>
      </c>
      <c r="H18" s="52">
        <f>SQRT((D18^2*(C18-1)+G18^2*(F18-1))/(C18+F18-2))</f>
        <v>7</v>
      </c>
      <c r="I18" s="53">
        <f>FDIST((MAX(G18,D18))^2/(MIN(G18,D18))^2,F18-1,C18-1)</f>
        <v>0.5000000039326783</v>
      </c>
      <c r="J18" s="54">
        <f>B18-E18</f>
        <v>7</v>
      </c>
      <c r="K18" s="55">
        <f>TDIST(J18*SQRT(C18*F18/(C18+F18))/H18,C18+F18-2,2)</f>
        <v>2.5806165212570372E-11</v>
      </c>
      <c r="L18" s="54">
        <f>J18-(TINV($W$11,F18+C18-2)*H18/SQRT(C18*F18/(C18+F18)))</f>
        <v>5.0478033290834965</v>
      </c>
      <c r="M18" s="56">
        <f>J18+(TINV($W$11,F18+C18-2)*H18/SQRT(C18*F18/(C18+F18)))</f>
        <v>8.952196670916504</v>
      </c>
      <c r="N18" s="57">
        <f>J18/H18</f>
        <v>1</v>
      </c>
      <c r="O18" s="58">
        <f>N18*VLOOKUP(C18+F18-2,$Z$5:$AA$102,2,TRUE)</f>
        <v>0.9958275382475661</v>
      </c>
      <c r="P18" s="57">
        <f>SQRT((C18+F18)/(C18*F18)+O18^2/(2*(C18+F18)))</f>
        <v>0.1499305879893443</v>
      </c>
      <c r="Q18" s="59">
        <f>O18-$W$12*P18</f>
        <v>0.7019694207389978</v>
      </c>
      <c r="R18" s="60">
        <f>O18+$W$12*P18</f>
        <v>1.2896856557561343</v>
      </c>
      <c r="S18" s="61">
        <f>J18/G18</f>
        <v>1</v>
      </c>
      <c r="Z18" s="62">
        <v>15</v>
      </c>
      <c r="AA18" s="75">
        <v>0.949</v>
      </c>
      <c r="AB18" s="62">
        <f t="shared" si="12"/>
        <v>0.9491525423728814</v>
      </c>
    </row>
    <row r="19" spans="1:28" ht="16.5">
      <c r="A19" s="72"/>
      <c r="B19" s="73"/>
      <c r="C19" s="76"/>
      <c r="D19" s="77"/>
      <c r="E19" s="73"/>
      <c r="F19" s="76"/>
      <c r="H19" s="54"/>
      <c r="I19" s="54"/>
      <c r="J19" s="54"/>
      <c r="Z19" s="62">
        <v>16</v>
      </c>
      <c r="AA19" s="75">
        <v>0.9523</v>
      </c>
      <c r="AB19" s="62">
        <f t="shared" si="12"/>
        <v>0.9523809523809523</v>
      </c>
    </row>
    <row r="20" spans="1:28" ht="16.5">
      <c r="A20" s="72"/>
      <c r="B20" s="73"/>
      <c r="C20" s="76"/>
      <c r="D20" s="77"/>
      <c r="E20" s="73"/>
      <c r="F20" s="76"/>
      <c r="H20" s="54"/>
      <c r="I20" s="54"/>
      <c r="J20" s="54"/>
      <c r="Z20" s="62">
        <v>17</v>
      </c>
      <c r="AA20" s="75">
        <v>0.9551</v>
      </c>
      <c r="AB20" s="62">
        <f t="shared" si="12"/>
        <v>0.9552238805970149</v>
      </c>
    </row>
    <row r="21" spans="1:28" ht="16.5">
      <c r="A21" s="72"/>
      <c r="B21" s="73"/>
      <c r="C21" s="76"/>
      <c r="D21" s="77"/>
      <c r="E21" s="73"/>
      <c r="F21" s="76"/>
      <c r="H21" s="54"/>
      <c r="I21" s="54"/>
      <c r="J21" s="54"/>
      <c r="Z21" s="62">
        <v>18</v>
      </c>
      <c r="AA21" s="75">
        <v>0.9577</v>
      </c>
      <c r="AB21" s="62">
        <f t="shared" si="12"/>
        <v>0.9577464788732395</v>
      </c>
    </row>
    <row r="22" spans="1:28" ht="16.5">
      <c r="A22" s="72"/>
      <c r="B22" s="73"/>
      <c r="C22" s="76"/>
      <c r="D22" s="77"/>
      <c r="E22" s="73"/>
      <c r="F22" s="76"/>
      <c r="Z22" s="62">
        <v>19</v>
      </c>
      <c r="AA22" s="75">
        <v>0.9599</v>
      </c>
      <c r="AB22" s="62">
        <f t="shared" si="12"/>
        <v>0.96</v>
      </c>
    </row>
    <row r="23" spans="26:28" ht="16.5">
      <c r="Z23" s="62">
        <v>20</v>
      </c>
      <c r="AA23" s="75">
        <v>0.9619</v>
      </c>
      <c r="AB23" s="62">
        <f t="shared" si="12"/>
        <v>0.9620253164556962</v>
      </c>
    </row>
    <row r="24" spans="26:28" ht="16.5">
      <c r="Z24" s="62">
        <v>21</v>
      </c>
      <c r="AA24" s="75">
        <v>0.9638</v>
      </c>
      <c r="AB24" s="62">
        <f t="shared" si="12"/>
        <v>0.963855421686747</v>
      </c>
    </row>
    <row r="25" spans="26:28" ht="16.5">
      <c r="Z25" s="62">
        <v>22</v>
      </c>
      <c r="AA25" s="75">
        <v>0.9655</v>
      </c>
      <c r="AB25" s="62">
        <f t="shared" si="12"/>
        <v>0.9655172413793104</v>
      </c>
    </row>
    <row r="26" spans="26:28" ht="16.5">
      <c r="Z26" s="62">
        <v>23</v>
      </c>
      <c r="AA26" s="75">
        <v>0.967</v>
      </c>
      <c r="AB26" s="62">
        <f t="shared" si="12"/>
        <v>0.967032967032967</v>
      </c>
    </row>
    <row r="27" spans="26:28" ht="16.5">
      <c r="Z27" s="62">
        <v>24</v>
      </c>
      <c r="AA27" s="75">
        <v>0.9684</v>
      </c>
      <c r="AB27" s="62">
        <f t="shared" si="12"/>
        <v>0.968421052631579</v>
      </c>
    </row>
    <row r="28" spans="26:28" ht="16.5">
      <c r="Z28" s="62">
        <v>25</v>
      </c>
      <c r="AA28" s="75">
        <v>0.9699</v>
      </c>
      <c r="AB28" s="62">
        <f t="shared" si="12"/>
        <v>0.9696969696969697</v>
      </c>
    </row>
    <row r="29" spans="26:28" ht="16.5">
      <c r="Z29" s="62">
        <v>26</v>
      </c>
      <c r="AA29" s="75">
        <v>0.9708</v>
      </c>
      <c r="AB29" s="62">
        <f t="shared" si="12"/>
        <v>0.970873786407767</v>
      </c>
    </row>
    <row r="30" spans="26:28" ht="16.5">
      <c r="Z30" s="62">
        <v>27</v>
      </c>
      <c r="AA30" s="75">
        <v>0.9719</v>
      </c>
      <c r="AB30" s="62">
        <f t="shared" si="12"/>
        <v>0.9719626168224299</v>
      </c>
    </row>
    <row r="31" spans="26:28" ht="16.5">
      <c r="Z31" s="62">
        <v>28</v>
      </c>
      <c r="AA31" s="75">
        <v>0.9729</v>
      </c>
      <c r="AB31" s="62">
        <f t="shared" si="12"/>
        <v>0.972972972972973</v>
      </c>
    </row>
    <row r="32" spans="26:28" ht="16.5">
      <c r="Z32" s="62">
        <v>29</v>
      </c>
      <c r="AA32" s="75">
        <v>0.9739</v>
      </c>
      <c r="AB32" s="62">
        <f t="shared" si="12"/>
        <v>0.9739130434782609</v>
      </c>
    </row>
    <row r="33" spans="26:28" ht="16.5">
      <c r="Z33" s="62">
        <v>30</v>
      </c>
      <c r="AA33" s="75">
        <v>0.9748</v>
      </c>
      <c r="AB33" s="62">
        <f t="shared" si="12"/>
        <v>0.9747899159663865</v>
      </c>
    </row>
    <row r="34" spans="26:28" ht="16.5">
      <c r="Z34" s="62">
        <v>31</v>
      </c>
      <c r="AA34" s="75">
        <v>0.9756</v>
      </c>
      <c r="AB34" s="62">
        <f t="shared" si="12"/>
        <v>0.975609756097561</v>
      </c>
    </row>
    <row r="35" spans="26:28" ht="16.5">
      <c r="Z35" s="62">
        <v>32</v>
      </c>
      <c r="AA35" s="75">
        <v>0.9764</v>
      </c>
      <c r="AB35" s="62">
        <f t="shared" si="12"/>
        <v>0.9763779527559056</v>
      </c>
    </row>
    <row r="36" spans="26:28" ht="16.5">
      <c r="Z36" s="62">
        <v>33</v>
      </c>
      <c r="AA36" s="75">
        <v>0.9771</v>
      </c>
      <c r="AB36" s="62">
        <f t="shared" si="12"/>
        <v>0.9770992366412213</v>
      </c>
    </row>
    <row r="37" spans="26:28" ht="16.5">
      <c r="Z37" s="62">
        <v>34</v>
      </c>
      <c r="AA37" s="75">
        <v>0.9778</v>
      </c>
      <c r="AB37" s="62">
        <f t="shared" si="12"/>
        <v>0.9777777777777777</v>
      </c>
    </row>
    <row r="38" spans="26:28" ht="16.5">
      <c r="Z38" s="62">
        <v>35</v>
      </c>
      <c r="AA38" s="75">
        <v>0.9784</v>
      </c>
      <c r="AB38" s="62">
        <f t="shared" si="12"/>
        <v>0.9784172661870504</v>
      </c>
    </row>
    <row r="39" spans="26:28" ht="16.5">
      <c r="Z39" s="62">
        <v>36</v>
      </c>
      <c r="AA39" s="75">
        <v>0.979</v>
      </c>
      <c r="AB39" s="62">
        <f t="shared" si="12"/>
        <v>0.9790209790209791</v>
      </c>
    </row>
    <row r="40" spans="26:28" ht="16.5">
      <c r="Z40" s="62">
        <v>37</v>
      </c>
      <c r="AA40" s="75">
        <v>0.9796</v>
      </c>
      <c r="AB40" s="62">
        <f t="shared" si="12"/>
        <v>0.9795918367346939</v>
      </c>
    </row>
    <row r="41" spans="26:28" ht="16.5">
      <c r="Z41" s="62">
        <v>38</v>
      </c>
      <c r="AA41" s="75">
        <v>0.9801</v>
      </c>
      <c r="AB41" s="62">
        <f t="shared" si="12"/>
        <v>0.9801324503311258</v>
      </c>
    </row>
    <row r="42" spans="26:28" ht="16.5">
      <c r="Z42" s="62">
        <v>39</v>
      </c>
      <c r="AA42" s="75">
        <v>0.9806</v>
      </c>
      <c r="AB42" s="62">
        <f t="shared" si="12"/>
        <v>0.9806451612903225</v>
      </c>
    </row>
    <row r="43" spans="26:28" ht="16.5">
      <c r="Z43" s="62">
        <v>40</v>
      </c>
      <c r="AA43" s="75">
        <v>0.9811</v>
      </c>
      <c r="AB43" s="62">
        <f t="shared" si="12"/>
        <v>0.9811320754716981</v>
      </c>
    </row>
    <row r="44" spans="26:28" ht="16.5">
      <c r="Z44" s="62">
        <v>41</v>
      </c>
      <c r="AA44" s="75">
        <v>0.9816</v>
      </c>
      <c r="AB44" s="62">
        <f t="shared" si="12"/>
        <v>0.9815950920245399</v>
      </c>
    </row>
    <row r="45" spans="26:28" ht="16.5">
      <c r="Z45" s="62">
        <v>42</v>
      </c>
      <c r="AA45" s="62">
        <v>0.982</v>
      </c>
      <c r="AB45" s="62">
        <f t="shared" si="12"/>
        <v>0.9820359281437125</v>
      </c>
    </row>
    <row r="46" spans="26:28" ht="16.5">
      <c r="Z46" s="62">
        <v>43</v>
      </c>
      <c r="AA46" s="62">
        <v>0.9824</v>
      </c>
      <c r="AB46" s="62">
        <f t="shared" si="12"/>
        <v>0.9824561403508771</v>
      </c>
    </row>
    <row r="47" spans="26:28" ht="16.5">
      <c r="Z47" s="62">
        <v>44</v>
      </c>
      <c r="AA47" s="62">
        <v>0.9828</v>
      </c>
      <c r="AB47" s="62">
        <f t="shared" si="12"/>
        <v>0.9828571428571429</v>
      </c>
    </row>
    <row r="48" spans="26:28" ht="16.5">
      <c r="Z48" s="62">
        <v>45</v>
      </c>
      <c r="AA48" s="62">
        <v>0.9832</v>
      </c>
      <c r="AB48" s="62">
        <f t="shared" si="12"/>
        <v>0.9832402234636871</v>
      </c>
    </row>
    <row r="49" spans="26:28" ht="16.5">
      <c r="Z49" s="62">
        <v>46</v>
      </c>
      <c r="AA49" s="62">
        <v>0.9836</v>
      </c>
      <c r="AB49" s="62">
        <f t="shared" si="12"/>
        <v>0.9836065573770492</v>
      </c>
    </row>
    <row r="50" spans="26:28" ht="16.5">
      <c r="Z50" s="62">
        <v>47</v>
      </c>
      <c r="AA50" s="62">
        <v>0.9839</v>
      </c>
      <c r="AB50" s="62">
        <f t="shared" si="12"/>
        <v>0.983957219251337</v>
      </c>
    </row>
    <row r="51" spans="26:28" ht="16.5">
      <c r="Z51" s="62">
        <v>48</v>
      </c>
      <c r="AA51" s="62">
        <v>0.9843</v>
      </c>
      <c r="AB51" s="62">
        <f t="shared" si="12"/>
        <v>0.9842931937172775</v>
      </c>
    </row>
    <row r="52" spans="26:28" ht="16.5">
      <c r="Z52" s="62">
        <v>49</v>
      </c>
      <c r="AA52" s="62">
        <v>0.9846</v>
      </c>
      <c r="AB52" s="62">
        <f t="shared" si="12"/>
        <v>0.9846153846153847</v>
      </c>
    </row>
    <row r="53" spans="26:28" ht="16.5">
      <c r="Z53" s="62">
        <v>50</v>
      </c>
      <c r="AA53" s="62">
        <v>0.9849</v>
      </c>
      <c r="AB53" s="62">
        <f t="shared" si="12"/>
        <v>0.9849246231155779</v>
      </c>
    </row>
    <row r="54" spans="26:27" ht="16.5">
      <c r="Z54" s="62">
        <f>Z53+2</f>
        <v>52</v>
      </c>
      <c r="AA54" s="75">
        <f>1-3/(4*Z54-1)</f>
        <v>0.9855072463768116</v>
      </c>
    </row>
    <row r="55" spans="26:27" ht="16.5">
      <c r="Z55" s="62">
        <f aca="true" t="shared" si="13" ref="Z55:Z68">Z54+2</f>
        <v>54</v>
      </c>
      <c r="AA55" s="75">
        <f aca="true" t="shared" si="14" ref="AA55:AA100">1-3/(4*Z55-1)</f>
        <v>0.986046511627907</v>
      </c>
    </row>
    <row r="56" spans="26:27" ht="16.5">
      <c r="Z56" s="62">
        <f t="shared" si="13"/>
        <v>56</v>
      </c>
      <c r="AA56" s="75">
        <f t="shared" si="14"/>
        <v>0.9865470852017937</v>
      </c>
    </row>
    <row r="57" spans="26:27" ht="16.5">
      <c r="Z57" s="62">
        <f t="shared" si="13"/>
        <v>58</v>
      </c>
      <c r="AA57" s="75">
        <f t="shared" si="14"/>
        <v>0.987012987012987</v>
      </c>
    </row>
    <row r="58" spans="26:27" ht="16.5">
      <c r="Z58" s="62">
        <f t="shared" si="13"/>
        <v>60</v>
      </c>
      <c r="AA58" s="75">
        <f t="shared" si="14"/>
        <v>0.9874476987447699</v>
      </c>
    </row>
    <row r="59" spans="26:27" ht="16.5">
      <c r="Z59" s="62">
        <f t="shared" si="13"/>
        <v>62</v>
      </c>
      <c r="AA59" s="75">
        <f t="shared" si="14"/>
        <v>0.9878542510121457</v>
      </c>
    </row>
    <row r="60" spans="26:27" ht="16.5">
      <c r="Z60" s="62">
        <f t="shared" si="13"/>
        <v>64</v>
      </c>
      <c r="AA60" s="75">
        <f t="shared" si="14"/>
        <v>0.9882352941176471</v>
      </c>
    </row>
    <row r="61" spans="26:27" ht="16.5">
      <c r="Z61" s="62">
        <f t="shared" si="13"/>
        <v>66</v>
      </c>
      <c r="AA61" s="75">
        <f t="shared" si="14"/>
        <v>0.9885931558935361</v>
      </c>
    </row>
    <row r="62" spans="26:27" ht="16.5">
      <c r="Z62" s="62">
        <f t="shared" si="13"/>
        <v>68</v>
      </c>
      <c r="AA62" s="75">
        <f t="shared" si="14"/>
        <v>0.988929889298893</v>
      </c>
    </row>
    <row r="63" spans="26:27" ht="16.5">
      <c r="Z63" s="62">
        <f t="shared" si="13"/>
        <v>70</v>
      </c>
      <c r="AA63" s="75">
        <f t="shared" si="14"/>
        <v>0.989247311827957</v>
      </c>
    </row>
    <row r="64" spans="26:27" ht="16.5">
      <c r="Z64" s="62">
        <f t="shared" si="13"/>
        <v>72</v>
      </c>
      <c r="AA64" s="75">
        <f t="shared" si="14"/>
        <v>0.9895470383275261</v>
      </c>
    </row>
    <row r="65" spans="26:27" ht="16.5">
      <c r="Z65" s="62">
        <f t="shared" si="13"/>
        <v>74</v>
      </c>
      <c r="AA65" s="75">
        <f t="shared" si="14"/>
        <v>0.9898305084745763</v>
      </c>
    </row>
    <row r="66" spans="26:27" ht="16.5">
      <c r="Z66" s="62">
        <f t="shared" si="13"/>
        <v>76</v>
      </c>
      <c r="AA66" s="75">
        <f t="shared" si="14"/>
        <v>0.9900990099009901</v>
      </c>
    </row>
    <row r="67" spans="26:27" ht="16.5">
      <c r="Z67" s="62">
        <f t="shared" si="13"/>
        <v>78</v>
      </c>
      <c r="AA67" s="75">
        <f t="shared" si="14"/>
        <v>0.9903536977491961</v>
      </c>
    </row>
    <row r="68" spans="26:27" ht="16.5">
      <c r="Z68" s="62">
        <f t="shared" si="13"/>
        <v>80</v>
      </c>
      <c r="AA68" s="75">
        <f t="shared" si="14"/>
        <v>0.9905956112852664</v>
      </c>
    </row>
    <row r="69" spans="26:27" ht="16.5">
      <c r="Z69" s="62">
        <f>Z68+5</f>
        <v>85</v>
      </c>
      <c r="AA69" s="75">
        <f t="shared" si="14"/>
        <v>0.9911504424778761</v>
      </c>
    </row>
    <row r="70" spans="26:27" ht="16.5">
      <c r="Z70" s="62">
        <f aca="true" t="shared" si="15" ref="Z70:Z76">Z69+5</f>
        <v>90</v>
      </c>
      <c r="AA70" s="75">
        <f t="shared" si="14"/>
        <v>0.9916434540389972</v>
      </c>
    </row>
    <row r="71" spans="26:27" ht="16.5">
      <c r="Z71" s="62">
        <f t="shared" si="15"/>
        <v>95</v>
      </c>
      <c r="AA71" s="75">
        <f t="shared" si="14"/>
        <v>0.9920844327176781</v>
      </c>
    </row>
    <row r="72" spans="26:27" ht="16.5">
      <c r="Z72" s="62">
        <f t="shared" si="15"/>
        <v>100</v>
      </c>
      <c r="AA72" s="75">
        <f t="shared" si="14"/>
        <v>0.9924812030075187</v>
      </c>
    </row>
    <row r="73" spans="26:27" ht="16.5">
      <c r="Z73" s="62">
        <f t="shared" si="15"/>
        <v>105</v>
      </c>
      <c r="AA73" s="75">
        <f t="shared" si="14"/>
        <v>0.9928400954653938</v>
      </c>
    </row>
    <row r="74" spans="26:27" ht="16.5">
      <c r="Z74" s="62">
        <f t="shared" si="15"/>
        <v>110</v>
      </c>
      <c r="AA74" s="75">
        <f t="shared" si="14"/>
        <v>0.9931662870159453</v>
      </c>
    </row>
    <row r="75" spans="26:27" ht="16.5">
      <c r="Z75" s="62">
        <f t="shared" si="15"/>
        <v>115</v>
      </c>
      <c r="AA75" s="75">
        <f t="shared" si="14"/>
        <v>0.9934640522875817</v>
      </c>
    </row>
    <row r="76" spans="26:27" ht="16.5">
      <c r="Z76" s="62">
        <f t="shared" si="15"/>
        <v>120</v>
      </c>
      <c r="AA76" s="75">
        <f t="shared" si="14"/>
        <v>0.9937369519832986</v>
      </c>
    </row>
    <row r="77" spans="26:27" ht="16.5">
      <c r="Z77" s="62">
        <f>Z76+10</f>
        <v>130</v>
      </c>
      <c r="AA77" s="75">
        <f t="shared" si="14"/>
        <v>0.9942196531791907</v>
      </c>
    </row>
    <row r="78" spans="26:27" ht="16.5">
      <c r="Z78" s="62">
        <f>Z77+10</f>
        <v>140</v>
      </c>
      <c r="AA78" s="75">
        <f t="shared" si="14"/>
        <v>0.9946332737030411</v>
      </c>
    </row>
    <row r="79" spans="26:27" ht="16.5">
      <c r="Z79" s="62">
        <f>Z78+10</f>
        <v>150</v>
      </c>
      <c r="AA79" s="75">
        <f t="shared" si="14"/>
        <v>0.994991652754591</v>
      </c>
    </row>
    <row r="80" spans="26:27" ht="16.5">
      <c r="Z80" s="62">
        <f>Z79+10</f>
        <v>160</v>
      </c>
      <c r="AA80" s="75">
        <f t="shared" si="14"/>
        <v>0.9953051643192489</v>
      </c>
    </row>
    <row r="81" spans="26:27" ht="16.5">
      <c r="Z81" s="62">
        <f aca="true" t="shared" si="16" ref="Z81:Z87">Z80+20</f>
        <v>180</v>
      </c>
      <c r="AA81" s="75">
        <f t="shared" si="14"/>
        <v>0.9958275382475661</v>
      </c>
    </row>
    <row r="82" spans="26:27" ht="16.5">
      <c r="Z82" s="62">
        <f t="shared" si="16"/>
        <v>200</v>
      </c>
      <c r="AA82" s="75">
        <f t="shared" si="14"/>
        <v>0.9962453066332916</v>
      </c>
    </row>
    <row r="83" spans="26:27" ht="16.5">
      <c r="Z83" s="62">
        <f t="shared" si="16"/>
        <v>220</v>
      </c>
      <c r="AA83" s="75">
        <f t="shared" si="14"/>
        <v>0.9965870307167235</v>
      </c>
    </row>
    <row r="84" spans="26:27" ht="16.5">
      <c r="Z84" s="62">
        <f t="shared" si="16"/>
        <v>240</v>
      </c>
      <c r="AA84" s="75">
        <f t="shared" si="14"/>
        <v>0.9968717413972888</v>
      </c>
    </row>
    <row r="85" spans="26:27" ht="16.5">
      <c r="Z85" s="62">
        <f t="shared" si="16"/>
        <v>260</v>
      </c>
      <c r="AA85" s="75">
        <f t="shared" si="14"/>
        <v>0.9971126082771896</v>
      </c>
    </row>
    <row r="86" spans="26:27" ht="16.5">
      <c r="Z86" s="62">
        <f t="shared" si="16"/>
        <v>280</v>
      </c>
      <c r="AA86" s="75">
        <f t="shared" si="14"/>
        <v>0.9973190348525469</v>
      </c>
    </row>
    <row r="87" spans="26:27" ht="16.5">
      <c r="Z87" s="62">
        <f t="shared" si="16"/>
        <v>300</v>
      </c>
      <c r="AA87" s="75">
        <f t="shared" si="14"/>
        <v>0.9974979149291076</v>
      </c>
    </row>
    <row r="88" spans="26:27" ht="16.5">
      <c r="Z88" s="62">
        <f>Z87+50</f>
        <v>350</v>
      </c>
      <c r="AA88" s="75">
        <f t="shared" si="14"/>
        <v>0.997855611150822</v>
      </c>
    </row>
    <row r="89" spans="26:27" ht="16.5">
      <c r="Z89" s="62">
        <f>Z88+50</f>
        <v>400</v>
      </c>
      <c r="AA89" s="75">
        <f t="shared" si="14"/>
        <v>0.99812382739212</v>
      </c>
    </row>
    <row r="90" spans="26:27" ht="16.5">
      <c r="Z90" s="62">
        <f>Z89+100</f>
        <v>500</v>
      </c>
      <c r="AA90" s="75">
        <f t="shared" si="14"/>
        <v>0.9984992496248124</v>
      </c>
    </row>
    <row r="91" spans="26:27" ht="16.5">
      <c r="Z91" s="62">
        <f>Z90+100</f>
        <v>600</v>
      </c>
      <c r="AA91" s="75">
        <f t="shared" si="14"/>
        <v>0.9987494789495623</v>
      </c>
    </row>
    <row r="92" spans="26:27" ht="16.5">
      <c r="Z92" s="62">
        <f>Z91+100</f>
        <v>700</v>
      </c>
      <c r="AA92" s="75">
        <f t="shared" si="14"/>
        <v>0.9989281886387996</v>
      </c>
    </row>
    <row r="93" spans="26:27" ht="16.5">
      <c r="Z93" s="62">
        <f>Z92+100</f>
        <v>800</v>
      </c>
      <c r="AA93" s="75">
        <f t="shared" si="14"/>
        <v>0.9990622069396686</v>
      </c>
    </row>
    <row r="94" spans="26:27" ht="16.5">
      <c r="Z94" s="62">
        <f>Z93+200</f>
        <v>1000</v>
      </c>
      <c r="AA94" s="75">
        <f t="shared" si="14"/>
        <v>0.9992498124531133</v>
      </c>
    </row>
    <row r="95" spans="26:27" ht="16.5">
      <c r="Z95" s="62">
        <f>Z94+500</f>
        <v>1500</v>
      </c>
      <c r="AA95" s="75">
        <f t="shared" si="14"/>
        <v>0.9994999166527755</v>
      </c>
    </row>
    <row r="96" spans="26:27" ht="16.5">
      <c r="Z96" s="62">
        <f>Z95+500</f>
        <v>2000</v>
      </c>
      <c r="AA96" s="75">
        <f t="shared" si="14"/>
        <v>0.9996249531191399</v>
      </c>
    </row>
    <row r="97" spans="26:27" ht="16.5">
      <c r="Z97" s="62">
        <f>Z96+500</f>
        <v>2500</v>
      </c>
      <c r="AA97" s="75">
        <f t="shared" si="14"/>
        <v>0.9996999699969997</v>
      </c>
    </row>
    <row r="98" spans="26:27" ht="16.5">
      <c r="Z98" s="62">
        <f>Z97+500</f>
        <v>3000</v>
      </c>
      <c r="AA98" s="75">
        <f t="shared" si="14"/>
        <v>0.9997499791649304</v>
      </c>
    </row>
    <row r="99" spans="26:27" ht="16.5">
      <c r="Z99" s="62">
        <f>Z98+1000</f>
        <v>4000</v>
      </c>
      <c r="AA99" s="75">
        <f t="shared" si="14"/>
        <v>0.9998124882805175</v>
      </c>
    </row>
    <row r="100" spans="26:27" ht="16.5">
      <c r="Z100" s="62">
        <f>Z99+2000</f>
        <v>6000</v>
      </c>
      <c r="AA100" s="75">
        <f t="shared" si="14"/>
        <v>0.9998749947914496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Coe</dc:creator>
  <cp:keywords/>
  <dc:description/>
  <cp:lastModifiedBy>Social Sciences</cp:lastModifiedBy>
  <dcterms:created xsi:type="dcterms:W3CDTF">2000-01-21T10:40:46Z</dcterms:created>
  <dcterms:modified xsi:type="dcterms:W3CDTF">2001-02-17T02:41:06Z</dcterms:modified>
  <cp:category/>
  <cp:version/>
  <cp:contentType/>
  <cp:contentStatus/>
</cp:coreProperties>
</file>