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30" windowHeight="9405" tabRatio="867" activeTab="2"/>
  </bookViews>
  <sheets>
    <sheet name="Summary" sheetId="1" r:id="rId1"/>
    <sheet name="FW MM SM GE" sheetId="2" r:id="rId2"/>
    <sheet name="SFP and Fiber Counts" sheetId="3" r:id="rId3"/>
  </sheets>
  <definedNames/>
  <calcPr fullCalcOnLoad="1"/>
</workbook>
</file>

<file path=xl/sharedStrings.xml><?xml version="1.0" encoding="utf-8"?>
<sst xmlns="http://schemas.openxmlformats.org/spreadsheetml/2006/main" count="521" uniqueCount="140">
  <si>
    <t>Location</t>
  </si>
  <si>
    <t>List Price</t>
  </si>
  <si>
    <t>10GE</t>
  </si>
  <si>
    <t>Product</t>
  </si>
  <si>
    <t>Description</t>
  </si>
  <si>
    <t>Ext. Price</t>
  </si>
  <si>
    <t>Subtotal</t>
  </si>
  <si>
    <t>S733ZK9-12217SXA</t>
  </si>
  <si>
    <t>Cisco CAT6000-SUP720 IOS IP W/SSH</t>
  </si>
  <si>
    <t>WS-SUP720</t>
  </si>
  <si>
    <t>Catalyst 6500 / Cisco 7600 Supervisor 720 Fabric MSFC3 PFC3A</t>
  </si>
  <si>
    <t>GLC-LH-SM</t>
  </si>
  <si>
    <t>GE SFP, LC connector LX/LH transceiver</t>
  </si>
  <si>
    <t>GLC-SX-MM</t>
  </si>
  <si>
    <t>GE SFP, LC connector SX transceiver</t>
  </si>
  <si>
    <t>MEM-XCEF720-256M</t>
  </si>
  <si>
    <t>256MB DDR, xCEF720 (67xx interface, DFC3A)</t>
  </si>
  <si>
    <t>WS-X6748-GE-TX</t>
  </si>
  <si>
    <t>Cat6500 48-port 10/100/1000 GE Mod: fabric enabled, RJ-45</t>
  </si>
  <si>
    <t>WS-CAC-2500W</t>
  </si>
  <si>
    <t>Catalyst 6000 2500W AC Power Supply</t>
  </si>
  <si>
    <t>CAB-AC-2500W-US1</t>
  </si>
  <si>
    <t>Power Cord, 250Vac 20A, straight blade NEMA 6-20 plug, US</t>
  </si>
  <si>
    <t>MEM-S2-512MB</t>
  </si>
  <si>
    <t>512MB DRAM, Catalyst 6500 Sup2, MSFC2, Sup720</t>
  </si>
  <si>
    <t>MEM-MSFC2-512MB</t>
  </si>
  <si>
    <t>WS-F6700-CFC</t>
  </si>
  <si>
    <t>Catalyst 6500 Central Fwd Card for WS-X67xx modules</t>
  </si>
  <si>
    <t>WS-F6K-XENBLNKCVR</t>
  </si>
  <si>
    <t>Catalyst 6500 Xenpak Blank Covers for 6802/6704-10GE</t>
  </si>
  <si>
    <t>WS-X6724-SFP</t>
  </si>
  <si>
    <t>Catalyst 6500 24-port GigE Mod: fabric-enabled (Req. SFPs)</t>
  </si>
  <si>
    <t>WS-SVC-FWM-1-K9</t>
  </si>
  <si>
    <t>Firewall blade for Catalyst 6500</t>
  </si>
  <si>
    <t>SC-SVC-FWM-1.3-K9</t>
  </si>
  <si>
    <t>Firewall Module Software 1.1(3) for Catalyst 6500</t>
  </si>
  <si>
    <t>CAB-STACK-50CM</t>
  </si>
  <si>
    <t>Cisco StackWise 50CM Stacking Cable</t>
  </si>
  <si>
    <t>CAB-AC</t>
  </si>
  <si>
    <t>Power Cord,110V</t>
  </si>
  <si>
    <t>WS-C3750G-24TS-S</t>
  </si>
  <si>
    <t>Catalyst 3750 24 10/100/1000T + 4 SFP Standard Multilayer</t>
  </si>
  <si>
    <t>Baskin Engineering</t>
  </si>
  <si>
    <t>Risers</t>
  </si>
  <si>
    <t>Chase</t>
  </si>
  <si>
    <t>West-BE</t>
  </si>
  <si>
    <t>Port Count</t>
  </si>
  <si>
    <t>CAB-STACK-1M</t>
  </si>
  <si>
    <t>Center-BE</t>
  </si>
  <si>
    <t>East-BE</t>
  </si>
  <si>
    <t>Mach. Rm</t>
  </si>
  <si>
    <t>PWR675-AC-RPS-N1=</t>
  </si>
  <si>
    <t>675W Redundant Power Supply with 1 connector cable</t>
  </si>
  <si>
    <t>CAB-RPS-1614=</t>
  </si>
  <si>
    <t>1 RPS 675 connector cable 16/14</t>
  </si>
  <si>
    <t>WS-C6509</t>
  </si>
  <si>
    <t>Cat 6509 Chassis, 9slot, 15RU, No Pow Supply, No Fan Tray</t>
  </si>
  <si>
    <t>WS-C6K-9SLOT-FAN2</t>
  </si>
  <si>
    <t>Catalyst 6509 High Speed Fan Tray</t>
  </si>
  <si>
    <t>Engineering 2</t>
  </si>
  <si>
    <t>1East-E2</t>
  </si>
  <si>
    <t>2East-E2</t>
  </si>
  <si>
    <t>2West-E2</t>
  </si>
  <si>
    <t>3East-E2</t>
  </si>
  <si>
    <t>3West-E2</t>
  </si>
  <si>
    <t>5East-E2</t>
  </si>
  <si>
    <t>5West-E2</t>
  </si>
  <si>
    <t>M. Room 2212</t>
  </si>
  <si>
    <t>M. Room 5312</t>
  </si>
  <si>
    <t>Physical Sciences</t>
  </si>
  <si>
    <t>3rd-PSB</t>
  </si>
  <si>
    <t>4th-PSB</t>
  </si>
  <si>
    <t>M. Room 213</t>
  </si>
  <si>
    <t>Qty</t>
  </si>
  <si>
    <t>Port Count (BaseT)</t>
  </si>
  <si>
    <t>Building</t>
  </si>
  <si>
    <t>Design Summary:</t>
  </si>
  <si>
    <t>WS-C3750-48TS-S</t>
  </si>
  <si>
    <t>3750-48TS-S</t>
  </si>
  <si>
    <t>3750-24-TS-S</t>
  </si>
  <si>
    <t>Data Closets</t>
  </si>
  <si>
    <t>Machine Room</t>
  </si>
  <si>
    <t>BE Machine Room</t>
  </si>
  <si>
    <t>Cat 6509</t>
  </si>
  <si>
    <t>10/100 Switches (no PoE)</t>
  </si>
  <si>
    <t>10/100/1000 Switches (no PoE)</t>
  </si>
  <si>
    <t>1000SPF</t>
  </si>
  <si>
    <t>Core</t>
  </si>
  <si>
    <t>GE Connection to access switches</t>
  </si>
  <si>
    <t>Access</t>
  </si>
  <si>
    <t>Notes</t>
  </si>
  <si>
    <t>Two extra singlemode SFP GBIC's for uplink to Campus Core</t>
  </si>
  <si>
    <t>Cisco StackWise 1M Stacking Cable</t>
  </si>
  <si>
    <t>Core #1</t>
  </si>
  <si>
    <t>Core #2</t>
  </si>
  <si>
    <t>4East-E2</t>
  </si>
  <si>
    <t>Note</t>
  </si>
  <si>
    <t>2GE Etherchannel Uplink</t>
  </si>
  <si>
    <t>Catalyst 3750 48 10/100  + 4 SFP Standard Image</t>
  </si>
  <si>
    <t>8 GE Etherchannel for connection between core#1 and core#2. 4 GE Etherchannel for FWSM Failover</t>
  </si>
  <si>
    <t>List Price (MM and GE)</t>
  </si>
  <si>
    <t>Design Features GE:</t>
  </si>
  <si>
    <t>Dual GE connections to Core#1 and Core#2 (multimode and singlemode)</t>
  </si>
  <si>
    <t>4GE Etherchannel connection to Machine room in Baskin Bldg (multimode and singlemode)</t>
  </si>
  <si>
    <t>Baskin Engr.</t>
  </si>
  <si>
    <t>Intra Building switches</t>
  </si>
  <si>
    <t>Inter Building switches from Eng 2 and Phys Sci</t>
  </si>
  <si>
    <t>Inter Building switches from Baskins and Phys Sci</t>
  </si>
  <si>
    <t>Design Assumptions:</t>
  </si>
  <si>
    <t>1) The two core switches will be installed in two separated locations, one in Baskin and one in the new Engineering building.</t>
  </si>
  <si>
    <t>8GE Etherchannel between core#1 and core#2 (singlemode only)</t>
  </si>
  <si>
    <t>4GE Trunk for Firewall Service Module failover (singlemode only)</t>
  </si>
  <si>
    <t>2GE Etherchannel conneciton to machine rooms in Engineering 2 Bldg (multimode and singlemode)</t>
  </si>
  <si>
    <t>2GE Etherchannel conneciton to machine rooms in Physical Science Bldg (multimode and singlemode)</t>
  </si>
  <si>
    <t>2) The final BOM will base on the switch count on columns 4 and 5 of your spreadsheet.</t>
  </si>
  <si>
    <t>4GE Etherchannel Uplink.</t>
  </si>
  <si>
    <t>Connect To Core#1 Installed in Baskin Engr</t>
  </si>
  <si>
    <t>Connect To Core#2 Installed in Engr 2</t>
  </si>
  <si>
    <t>From/Location</t>
  </si>
  <si>
    <t>Campus Core#1</t>
  </si>
  <si>
    <t>Campus Core#2</t>
  </si>
  <si>
    <t>8 Gig Etherchannel for VLAN traffic.  4 Gig Etherchannel for FWSM failover</t>
  </si>
  <si>
    <t>Connection to campus core</t>
  </si>
  <si>
    <t>4 GigE Etherchannel to Core switches</t>
  </si>
  <si>
    <t>2 GigE Etherchannel to Core switches</t>
  </si>
  <si>
    <t>Access: (No PoE)</t>
  </si>
  <si>
    <t>Etherchannel between core switches for both VLAN and FWSM traffic</t>
  </si>
  <si>
    <t>For Core#1</t>
  </si>
  <si>
    <t>For Core#2</t>
  </si>
  <si>
    <t>MM SPF</t>
  </si>
  <si>
    <t>SM SPF</t>
  </si>
  <si>
    <t>Depending on fiber entrance point.  If Physical Science only has a single entrace point to either Baskin or Engr II, then we would need additional 4 SM fiber pairs between the Baskin and Engr 2</t>
  </si>
  <si>
    <t>Single Mode Fiber to connect switches Baskin to Core#2 installed in Engr 2</t>
  </si>
  <si>
    <t>Single Mode Fiber to connect switches in Engr 2 to Core#1 installed Baskin</t>
  </si>
  <si>
    <t>SM Fiber Pair Counts Between Baskin and Engineering 2</t>
  </si>
  <si>
    <t>Total SM Fiber Pair Counts</t>
  </si>
  <si>
    <t>Total SFP Counts</t>
  </si>
  <si>
    <t>MM SFP</t>
  </si>
  <si>
    <t>SM SFP</t>
  </si>
  <si>
    <t>Single Mode Fiber to connect switches Physical Scicence to Core switches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</si>
</sst>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4" fontId="0" fillId="0" borderId="0" xfId="17" applyAlignment="1">
      <alignment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44" fontId="0" fillId="0" borderId="0" xfId="17" applyAlignment="1">
      <alignment horizontal="center"/>
    </xf>
    <xf numFmtId="44" fontId="0" fillId="0" borderId="0" xfId="17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 inden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 inden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vertic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C21" sqref="C21"/>
    </sheetView>
  </sheetViews>
  <sheetFormatPr defaultColWidth="9.140625" defaultRowHeight="12.75"/>
  <cols>
    <col min="1" max="1" width="17.57421875" style="0" customWidth="1"/>
    <col min="2" max="2" width="14.421875" style="0" customWidth="1"/>
    <col min="3" max="3" width="17.00390625" style="1" customWidth="1"/>
    <col min="4" max="4" width="17.140625" style="0" customWidth="1"/>
    <col min="5" max="6" width="46.140625" style="0" customWidth="1"/>
  </cols>
  <sheetData>
    <row r="1" spans="1:5" s="19" customFormat="1" ht="25.5">
      <c r="A1" s="19" t="s">
        <v>75</v>
      </c>
      <c r="B1" s="19" t="s">
        <v>0</v>
      </c>
      <c r="C1" s="19" t="s">
        <v>74</v>
      </c>
      <c r="D1" s="19" t="s">
        <v>100</v>
      </c>
      <c r="E1" s="19" t="s">
        <v>96</v>
      </c>
    </row>
    <row r="2" spans="1:4" ht="12.75">
      <c r="A2" t="s">
        <v>42</v>
      </c>
      <c r="B2" t="str">
        <f>'FW MM SM GE'!B2</f>
        <v>West-BE</v>
      </c>
      <c r="C2" s="1">
        <f>'FW MM SM GE'!C2</f>
        <v>264</v>
      </c>
      <c r="D2" s="4">
        <f>'FW MM SM GE'!I14</f>
        <v>45935</v>
      </c>
    </row>
    <row r="3" spans="2:4" ht="12.75">
      <c r="B3" t="str">
        <f>'FW MM SM GE'!B16</f>
        <v>Center-BE</v>
      </c>
      <c r="C3" s="1">
        <f>'FW MM SM GE'!C16</f>
        <v>81</v>
      </c>
      <c r="D3" s="4">
        <f>'FW MM SM GE'!I23</f>
        <v>17455</v>
      </c>
    </row>
    <row r="4" spans="2:4" ht="12.75">
      <c r="B4" t="str">
        <f>'FW MM SM GE'!B24</f>
        <v>East-BE</v>
      </c>
      <c r="C4" s="1">
        <f>'FW MM SM GE'!C24</f>
        <v>92</v>
      </c>
      <c r="D4" s="4">
        <f>'FW MM SM GE'!I31</f>
        <v>17455</v>
      </c>
    </row>
    <row r="5" spans="2:5" ht="12.75">
      <c r="B5" s="4" t="str">
        <f>'FW MM SM GE'!B32</f>
        <v>Mach. Rm</v>
      </c>
      <c r="C5" s="1">
        <f>'FW MM SM GE'!C32</f>
        <v>178</v>
      </c>
      <c r="D5" s="4">
        <f>'FW MM SM GE'!I49</f>
        <v>124975</v>
      </c>
      <c r="E5" t="s">
        <v>115</v>
      </c>
    </row>
    <row r="6" spans="1:4" ht="12.75">
      <c r="A6" t="s">
        <v>59</v>
      </c>
      <c r="B6" t="str">
        <f>'FW MM SM GE'!B50</f>
        <v>1East-E2</v>
      </c>
      <c r="C6" s="1">
        <f>'FW MM SM GE'!C50</f>
        <v>192</v>
      </c>
      <c r="D6" s="4">
        <f>'FW MM SM GE'!I58</f>
        <v>31795</v>
      </c>
    </row>
    <row r="7" spans="1:4" ht="12.75">
      <c r="A7" s="3"/>
      <c r="B7" s="7" t="str">
        <f>'FW MM SM GE'!B59</f>
        <v>2East-E2</v>
      </c>
      <c r="C7" s="1">
        <f>'FW MM SM GE'!C59</f>
        <v>120</v>
      </c>
      <c r="D7" s="4">
        <f>'FW MM SM GE'!I72</f>
        <v>24725</v>
      </c>
    </row>
    <row r="8" spans="2:4" ht="12.75">
      <c r="B8" s="7" t="str">
        <f>'FW MM SM GE'!B73</f>
        <v>2West-E2</v>
      </c>
      <c r="C8" s="1">
        <f>'FW MM SM GE'!C73</f>
        <v>168</v>
      </c>
      <c r="D8" s="4">
        <f>'FW MM SM GE'!I86</f>
        <v>31795</v>
      </c>
    </row>
    <row r="9" spans="2:4" ht="12.75">
      <c r="B9" s="7" t="str">
        <f>'FW MM SM GE'!B87</f>
        <v>3East-E2</v>
      </c>
      <c r="C9" s="1">
        <f>'FW MM SM GE'!C87</f>
        <v>216</v>
      </c>
      <c r="D9" s="4">
        <f>'FW MM SM GE'!I100</f>
        <v>38865</v>
      </c>
    </row>
    <row r="10" spans="2:4" ht="12.75">
      <c r="B10" s="7" t="str">
        <f>'FW MM SM GE'!B101</f>
        <v>3West-E2</v>
      </c>
      <c r="C10" s="1">
        <f>'FW MM SM GE'!C101</f>
        <v>168</v>
      </c>
      <c r="D10" s="4">
        <f>'FW MM SM GE'!I114</f>
        <v>31795</v>
      </c>
    </row>
    <row r="11" spans="2:4" ht="12.75">
      <c r="B11" s="7" t="str">
        <f>'FW MM SM GE'!B115</f>
        <v>4East-E2</v>
      </c>
      <c r="C11" s="1">
        <f>'FW MM SM GE'!C115</f>
        <v>144</v>
      </c>
      <c r="D11" s="4">
        <f>'FW MM SM GE'!I123</f>
        <v>24725</v>
      </c>
    </row>
    <row r="12" spans="2:4" ht="12.75">
      <c r="B12" s="7" t="str">
        <f>'FW MM SM GE'!B124</f>
        <v>5East-E2</v>
      </c>
      <c r="C12" s="1">
        <f>'FW MM SM GE'!C124</f>
        <v>192</v>
      </c>
      <c r="D12" s="4">
        <f>'FW MM SM GE'!I132</f>
        <v>31795</v>
      </c>
    </row>
    <row r="13" spans="2:4" ht="12.75">
      <c r="B13" s="7" t="str">
        <f>'FW MM SM GE'!B133</f>
        <v>5West-E2</v>
      </c>
      <c r="C13" s="1">
        <f>'FW MM SM GE'!C133</f>
        <v>187</v>
      </c>
      <c r="D13" s="4">
        <f>'FW MM SM GE'!I141</f>
        <v>31795</v>
      </c>
    </row>
    <row r="14" spans="2:5" ht="12.75">
      <c r="B14" t="str">
        <f>'FW MM SM GE'!B142</f>
        <v>M. Room 2212</v>
      </c>
      <c r="C14" s="1">
        <f>'FW MM SM GE'!C142</f>
        <v>24</v>
      </c>
      <c r="D14" s="4">
        <f>'FW MM SM GE'!I149</f>
        <v>11880</v>
      </c>
      <c r="E14" t="s">
        <v>97</v>
      </c>
    </row>
    <row r="15" spans="2:5" ht="12.75">
      <c r="B15" t="str">
        <f>'FW MM SM GE'!B150</f>
        <v>M. Room 5312</v>
      </c>
      <c r="C15" s="1">
        <f>'FW MM SM GE'!C150</f>
        <v>24</v>
      </c>
      <c r="D15" s="4">
        <f>'FW MM SM GE'!I157</f>
        <v>11880</v>
      </c>
      <c r="E15" t="s">
        <v>97</v>
      </c>
    </row>
    <row r="16" spans="1:4" ht="12.75">
      <c r="A16" t="s">
        <v>69</v>
      </c>
      <c r="B16" s="7" t="str">
        <f>'FW MM SM GE'!B158</f>
        <v>3rd-PSB</v>
      </c>
      <c r="C16" s="1">
        <f>'FW MM SM GE'!C158</f>
        <v>36</v>
      </c>
      <c r="D16" s="4">
        <f>'FW MM SM GE'!I164</f>
        <v>10880</v>
      </c>
    </row>
    <row r="17" spans="2:4" ht="12.75">
      <c r="B17" s="7" t="str">
        <f>'FW MM SM GE'!B165</f>
        <v>4th-PSB</v>
      </c>
      <c r="C17" s="1">
        <f>'FW MM SM GE'!C165</f>
        <v>21</v>
      </c>
      <c r="D17" s="4">
        <f>'FW MM SM GE'!I171</f>
        <v>10880</v>
      </c>
    </row>
    <row r="18" spans="2:5" ht="12.75">
      <c r="B18" t="str">
        <f>'FW MM SM GE'!B172</f>
        <v>M. Room 213</v>
      </c>
      <c r="C18" s="1">
        <f>'FW MM SM GE'!C172</f>
        <v>21</v>
      </c>
      <c r="D18" s="4">
        <f>'FW MM SM GE'!I178</f>
        <v>12870</v>
      </c>
      <c r="E18" t="s">
        <v>97</v>
      </c>
    </row>
    <row r="19" spans="1:4" ht="12.75">
      <c r="A19" s="3" t="s">
        <v>93</v>
      </c>
      <c r="B19" t="s">
        <v>104</v>
      </c>
      <c r="C19" s="1">
        <v>0</v>
      </c>
      <c r="D19" s="4">
        <f>'FW MM SM GE'!I200</f>
        <v>142340</v>
      </c>
    </row>
    <row r="20" spans="1:4" ht="12.75">
      <c r="A20" s="3" t="s">
        <v>94</v>
      </c>
      <c r="B20" t="s">
        <v>59</v>
      </c>
      <c r="C20" s="1">
        <v>0</v>
      </c>
      <c r="D20" s="4">
        <f>'FW MM SM GE'!I222</f>
        <v>139865</v>
      </c>
    </row>
    <row r="21" spans="3:4" s="15" customFormat="1" ht="15">
      <c r="C21" s="17" t="s">
        <v>6</v>
      </c>
      <c r="D21" s="16">
        <f>SUM(D2:D20)</f>
        <v>793705</v>
      </c>
    </row>
    <row r="23" ht="18">
      <c r="A23" s="12" t="s">
        <v>76</v>
      </c>
    </row>
    <row r="24" ht="15">
      <c r="A24" s="13" t="s">
        <v>125</v>
      </c>
    </row>
    <row r="25" ht="12.75">
      <c r="A25" s="2" t="s">
        <v>80</v>
      </c>
    </row>
    <row r="26" spans="1:2" ht="12.75">
      <c r="A26" s="11" t="s">
        <v>78</v>
      </c>
      <c r="B26" t="s">
        <v>84</v>
      </c>
    </row>
    <row r="27" ht="12.75">
      <c r="A27" s="2" t="s">
        <v>81</v>
      </c>
    </row>
    <row r="28" spans="1:2" ht="12.75">
      <c r="A28" s="11" t="s">
        <v>79</v>
      </c>
      <c r="B28" t="s">
        <v>85</v>
      </c>
    </row>
    <row r="29" ht="12.75">
      <c r="A29" s="11" t="s">
        <v>82</v>
      </c>
    </row>
    <row r="30" spans="1:2" ht="12.75">
      <c r="A30" s="11" t="s">
        <v>83</v>
      </c>
      <c r="B30" t="s">
        <v>85</v>
      </c>
    </row>
    <row r="31" ht="15">
      <c r="A31" s="14" t="s">
        <v>87</v>
      </c>
    </row>
    <row r="32" spans="1:2" ht="12.75">
      <c r="A32" s="11" t="s">
        <v>83</v>
      </c>
      <c r="B32" t="s">
        <v>2</v>
      </c>
    </row>
    <row r="33" ht="12.75">
      <c r="B33" t="s">
        <v>86</v>
      </c>
    </row>
    <row r="35" ht="18">
      <c r="A35" s="12" t="s">
        <v>101</v>
      </c>
    </row>
    <row r="36" ht="15">
      <c r="A36" s="13" t="s">
        <v>89</v>
      </c>
    </row>
    <row r="37" ht="12.75">
      <c r="A37" s="2" t="s">
        <v>102</v>
      </c>
    </row>
    <row r="38" ht="15">
      <c r="A38" s="13" t="s">
        <v>87</v>
      </c>
    </row>
    <row r="39" ht="12.75">
      <c r="A39" s="2" t="s">
        <v>110</v>
      </c>
    </row>
    <row r="40" ht="12.75">
      <c r="A40" s="2" t="s">
        <v>111</v>
      </c>
    </row>
    <row r="41" ht="12.75">
      <c r="A41" s="2" t="s">
        <v>88</v>
      </c>
    </row>
    <row r="42" ht="12.75">
      <c r="A42" s="2" t="s">
        <v>103</v>
      </c>
    </row>
    <row r="43" ht="12.75">
      <c r="A43" s="2" t="s">
        <v>112</v>
      </c>
    </row>
    <row r="44" ht="12.75">
      <c r="A44" s="2" t="s">
        <v>113</v>
      </c>
    </row>
    <row r="46" ht="18">
      <c r="A46" s="20" t="s">
        <v>108</v>
      </c>
    </row>
    <row r="47" ht="12.75">
      <c r="A47" s="2" t="s">
        <v>109</v>
      </c>
    </row>
    <row r="48" ht="12.75">
      <c r="A48" s="2" t="s">
        <v>114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2"/>
  <sheetViews>
    <sheetView zoomScale="75" zoomScaleNormal="75" workbookViewId="0" topLeftCell="A177">
      <selection activeCell="J203" sqref="J203"/>
    </sheetView>
  </sheetViews>
  <sheetFormatPr defaultColWidth="9.140625" defaultRowHeight="12.75"/>
  <cols>
    <col min="1" max="1" width="17.57421875" style="0" customWidth="1"/>
    <col min="2" max="2" width="13.00390625" style="0" customWidth="1"/>
    <col min="3" max="3" width="11.28125" style="1" customWidth="1"/>
    <col min="4" max="4" width="21.28125" style="0" customWidth="1"/>
    <col min="5" max="5" width="54.421875" style="0" customWidth="1"/>
    <col min="6" max="6" width="5.8515625" style="1" customWidth="1"/>
    <col min="7" max="8" width="11.28125" style="6" bestFit="1" customWidth="1"/>
    <col min="9" max="9" width="11.28125" style="6" customWidth="1"/>
    <col min="10" max="10" width="26.421875" style="0" customWidth="1"/>
  </cols>
  <sheetData>
    <row r="1" spans="1:10" ht="12.75">
      <c r="A1" t="s">
        <v>43</v>
      </c>
      <c r="B1" t="s">
        <v>44</v>
      </c>
      <c r="C1" s="1" t="s">
        <v>46</v>
      </c>
      <c r="D1" t="s">
        <v>3</v>
      </c>
      <c r="E1" t="s">
        <v>4</v>
      </c>
      <c r="F1" s="1" t="s">
        <v>73</v>
      </c>
      <c r="G1" s="8" t="s">
        <v>1</v>
      </c>
      <c r="H1" s="6" t="s">
        <v>5</v>
      </c>
      <c r="I1" s="6" t="s">
        <v>6</v>
      </c>
      <c r="J1" s="8" t="s">
        <v>90</v>
      </c>
    </row>
    <row r="2" spans="1:8" ht="12.75">
      <c r="A2" t="s">
        <v>42</v>
      </c>
      <c r="B2" t="s">
        <v>45</v>
      </c>
      <c r="C2" s="1">
        <f>F2*48+F11*24</f>
        <v>264</v>
      </c>
      <c r="D2" t="s">
        <v>77</v>
      </c>
      <c r="E2" t="s">
        <v>98</v>
      </c>
      <c r="F2" s="1">
        <v>5</v>
      </c>
      <c r="G2" s="9">
        <v>6995</v>
      </c>
      <c r="H2" s="6">
        <f aca="true" t="shared" si="0" ref="H2:H9">G2*F2</f>
        <v>34975</v>
      </c>
    </row>
    <row r="3" spans="4:8" ht="12.75">
      <c r="D3" t="s">
        <v>36</v>
      </c>
      <c r="E3" t="s">
        <v>37</v>
      </c>
      <c r="F3" s="1">
        <f>F2</f>
        <v>5</v>
      </c>
      <c r="G3" s="9">
        <v>0</v>
      </c>
      <c r="H3" s="6">
        <f t="shared" si="0"/>
        <v>0</v>
      </c>
    </row>
    <row r="4" spans="4:8" ht="12.75">
      <c r="D4" t="s">
        <v>47</v>
      </c>
      <c r="E4" s="18" t="s">
        <v>92</v>
      </c>
      <c r="F4" s="1">
        <v>1</v>
      </c>
      <c r="G4" s="6">
        <v>200</v>
      </c>
      <c r="H4" s="6">
        <f t="shared" si="0"/>
        <v>200</v>
      </c>
    </row>
    <row r="5" spans="4:11" ht="12.75">
      <c r="D5" t="s">
        <v>51</v>
      </c>
      <c r="E5" t="s">
        <v>52</v>
      </c>
      <c r="F5" s="1">
        <f>ROUNDUP(F2/6,0)</f>
        <v>1</v>
      </c>
      <c r="G5" s="10">
        <v>1895</v>
      </c>
      <c r="H5" s="6">
        <f t="shared" si="0"/>
        <v>1895</v>
      </c>
      <c r="K5">
        <f>F188</f>
        <v>7</v>
      </c>
    </row>
    <row r="6" spans="4:8" ht="12.75">
      <c r="D6" t="s">
        <v>53</v>
      </c>
      <c r="E6" t="s">
        <v>54</v>
      </c>
      <c r="F6" s="1">
        <f>F2-F5</f>
        <v>4</v>
      </c>
      <c r="G6" s="10">
        <v>75</v>
      </c>
      <c r="H6" s="6">
        <f t="shared" si="0"/>
        <v>300</v>
      </c>
    </row>
    <row r="7" spans="4:8" ht="12.75">
      <c r="D7" t="s">
        <v>13</v>
      </c>
      <c r="E7" t="s">
        <v>14</v>
      </c>
      <c r="F7" s="1">
        <v>1</v>
      </c>
      <c r="G7" s="6">
        <v>500</v>
      </c>
      <c r="H7" s="6">
        <f t="shared" si="0"/>
        <v>500</v>
      </c>
    </row>
    <row r="8" spans="4:8" ht="12.75">
      <c r="D8" t="s">
        <v>11</v>
      </c>
      <c r="E8" t="s">
        <v>12</v>
      </c>
      <c r="F8" s="1">
        <v>1</v>
      </c>
      <c r="G8" s="6">
        <v>995</v>
      </c>
      <c r="H8" s="6">
        <f>G8*F8</f>
        <v>995</v>
      </c>
    </row>
    <row r="9" spans="4:8" ht="12.75">
      <c r="D9" t="s">
        <v>38</v>
      </c>
      <c r="E9" t="s">
        <v>39</v>
      </c>
      <c r="F9" s="1">
        <f>F3</f>
        <v>5</v>
      </c>
      <c r="G9" s="9">
        <v>0</v>
      </c>
      <c r="H9" s="6">
        <f t="shared" si="0"/>
        <v>0</v>
      </c>
    </row>
    <row r="10" ht="12.75">
      <c r="G10" s="9"/>
    </row>
    <row r="11" spans="4:9" ht="12.75">
      <c r="D11" t="s">
        <v>40</v>
      </c>
      <c r="E11" t="s">
        <v>41</v>
      </c>
      <c r="F11" s="1">
        <v>1</v>
      </c>
      <c r="G11" s="9">
        <v>6995</v>
      </c>
      <c r="H11" s="6">
        <f>G11*F11</f>
        <v>6995</v>
      </c>
      <c r="I11"/>
    </row>
    <row r="12" spans="4:9" ht="12.75">
      <c r="D12" t="s">
        <v>36</v>
      </c>
      <c r="E12" t="s">
        <v>37</v>
      </c>
      <c r="F12" s="1">
        <f>F11</f>
        <v>1</v>
      </c>
      <c r="G12" s="9">
        <v>0</v>
      </c>
      <c r="H12" s="6">
        <f>G12*F12</f>
        <v>0</v>
      </c>
      <c r="I12"/>
    </row>
    <row r="13" spans="4:8" ht="12.75">
      <c r="D13" t="s">
        <v>53</v>
      </c>
      <c r="E13" t="s">
        <v>54</v>
      </c>
      <c r="F13" s="1">
        <v>1</v>
      </c>
      <c r="G13" s="10">
        <v>75</v>
      </c>
      <c r="H13" s="6">
        <f>G13*F13</f>
        <v>75</v>
      </c>
    </row>
    <row r="14" spans="4:9" ht="12.75">
      <c r="D14" t="s">
        <v>38</v>
      </c>
      <c r="E14" t="s">
        <v>39</v>
      </c>
      <c r="F14" s="1">
        <f>F11</f>
        <v>1</v>
      </c>
      <c r="G14" s="9">
        <v>0</v>
      </c>
      <c r="H14" s="6">
        <f>G14*F14</f>
        <v>0</v>
      </c>
      <c r="I14" s="4">
        <f>SUM(H2:H14)</f>
        <v>45935</v>
      </c>
    </row>
    <row r="15" spans="7:9" ht="12.75">
      <c r="G15" s="9"/>
      <c r="I15"/>
    </row>
    <row r="16" spans="2:8" ht="12.75">
      <c r="B16" t="s">
        <v>48</v>
      </c>
      <c r="C16" s="1">
        <v>81</v>
      </c>
      <c r="D16" t="s">
        <v>77</v>
      </c>
      <c r="E16" t="s">
        <v>98</v>
      </c>
      <c r="F16" s="1">
        <f>ROUNDUP(C16/48,0)</f>
        <v>2</v>
      </c>
      <c r="G16" s="9">
        <v>6995</v>
      </c>
      <c r="H16" s="6">
        <f aca="true" t="shared" si="1" ref="H16:H22">G16*F16</f>
        <v>13990</v>
      </c>
    </row>
    <row r="17" spans="4:8" ht="12.75">
      <c r="D17" t="s">
        <v>36</v>
      </c>
      <c r="E17" t="s">
        <v>37</v>
      </c>
      <c r="F17" s="1">
        <f>F16</f>
        <v>2</v>
      </c>
      <c r="G17" s="9">
        <v>0</v>
      </c>
      <c r="H17" s="6">
        <f t="shared" si="1"/>
        <v>0</v>
      </c>
    </row>
    <row r="18" spans="4:8" ht="12.75">
      <c r="D18" t="s">
        <v>51</v>
      </c>
      <c r="E18" t="s">
        <v>52</v>
      </c>
      <c r="F18" s="1">
        <f>ROUNDUP(F16/6,0)</f>
        <v>1</v>
      </c>
      <c r="G18" s="10">
        <v>1895</v>
      </c>
      <c r="H18" s="6">
        <f t="shared" si="1"/>
        <v>1895</v>
      </c>
    </row>
    <row r="19" spans="4:8" ht="12.75">
      <c r="D19" t="s">
        <v>53</v>
      </c>
      <c r="E19" t="s">
        <v>54</v>
      </c>
      <c r="F19" s="1">
        <f>F16-F18</f>
        <v>1</v>
      </c>
      <c r="G19" s="10">
        <v>75</v>
      </c>
      <c r="H19" s="6">
        <f t="shared" si="1"/>
        <v>75</v>
      </c>
    </row>
    <row r="20" spans="4:8" ht="12.75">
      <c r="D20" t="s">
        <v>13</v>
      </c>
      <c r="E20" t="s">
        <v>14</v>
      </c>
      <c r="F20" s="1">
        <v>1</v>
      </c>
      <c r="G20" s="6">
        <v>500</v>
      </c>
      <c r="H20" s="6">
        <f t="shared" si="1"/>
        <v>500</v>
      </c>
    </row>
    <row r="21" spans="4:8" ht="12.75">
      <c r="D21" t="s">
        <v>11</v>
      </c>
      <c r="E21" t="s">
        <v>12</v>
      </c>
      <c r="F21" s="1">
        <v>1</v>
      </c>
      <c r="G21" s="6">
        <v>995</v>
      </c>
      <c r="H21" s="6">
        <f>G21*F21</f>
        <v>995</v>
      </c>
    </row>
    <row r="22" spans="4:8" ht="12.75">
      <c r="D22" t="s">
        <v>38</v>
      </c>
      <c r="E22" t="s">
        <v>39</v>
      </c>
      <c r="F22" s="1">
        <f>F17</f>
        <v>2</v>
      </c>
      <c r="G22" s="9">
        <v>0</v>
      </c>
      <c r="H22" s="6">
        <f t="shared" si="1"/>
        <v>0</v>
      </c>
    </row>
    <row r="23" spans="7:9" ht="12.75">
      <c r="G23" s="9"/>
      <c r="I23" s="6">
        <f>SUM(H16:H22)</f>
        <v>17455</v>
      </c>
    </row>
    <row r="24" spans="2:8" ht="12.75">
      <c r="B24" t="s">
        <v>49</v>
      </c>
      <c r="C24" s="1">
        <v>92</v>
      </c>
      <c r="D24" t="s">
        <v>77</v>
      </c>
      <c r="E24" t="s">
        <v>98</v>
      </c>
      <c r="F24" s="1">
        <f>ROUNDUP(C24/48,0)</f>
        <v>2</v>
      </c>
      <c r="G24" s="9">
        <v>6995</v>
      </c>
      <c r="H24" s="6">
        <f aca="true" t="shared" si="2" ref="H24:H30">G24*F24</f>
        <v>13990</v>
      </c>
    </row>
    <row r="25" spans="4:8" ht="12.75">
      <c r="D25" t="s">
        <v>36</v>
      </c>
      <c r="E25" t="s">
        <v>37</v>
      </c>
      <c r="F25" s="1">
        <f>F24</f>
        <v>2</v>
      </c>
      <c r="G25" s="9">
        <v>0</v>
      </c>
      <c r="H25" s="6">
        <f t="shared" si="2"/>
        <v>0</v>
      </c>
    </row>
    <row r="26" spans="4:8" ht="12.75">
      <c r="D26" t="s">
        <v>51</v>
      </c>
      <c r="E26" t="s">
        <v>52</v>
      </c>
      <c r="F26" s="1">
        <f>ROUNDUP(F24/6,0)</f>
        <v>1</v>
      </c>
      <c r="G26" s="10">
        <v>1895</v>
      </c>
      <c r="H26" s="6">
        <f t="shared" si="2"/>
        <v>1895</v>
      </c>
    </row>
    <row r="27" spans="4:8" ht="12.75">
      <c r="D27" t="s">
        <v>53</v>
      </c>
      <c r="E27" t="s">
        <v>54</v>
      </c>
      <c r="F27" s="1">
        <f>F24-F26</f>
        <v>1</v>
      </c>
      <c r="G27" s="10">
        <v>75</v>
      </c>
      <c r="H27" s="6">
        <f t="shared" si="2"/>
        <v>75</v>
      </c>
    </row>
    <row r="28" spans="4:8" ht="12.75">
      <c r="D28" t="s">
        <v>13</v>
      </c>
      <c r="E28" t="s">
        <v>14</v>
      </c>
      <c r="F28" s="1">
        <v>1</v>
      </c>
      <c r="G28" s="6">
        <v>500</v>
      </c>
      <c r="H28" s="6">
        <f t="shared" si="2"/>
        <v>500</v>
      </c>
    </row>
    <row r="29" spans="4:8" ht="12.75">
      <c r="D29" t="s">
        <v>11</v>
      </c>
      <c r="E29" t="s">
        <v>12</v>
      </c>
      <c r="F29" s="1">
        <v>1</v>
      </c>
      <c r="G29" s="6">
        <v>995</v>
      </c>
      <c r="H29" s="6">
        <f>G29*F29</f>
        <v>995</v>
      </c>
    </row>
    <row r="30" spans="4:8" ht="12.75">
      <c r="D30" t="s">
        <v>38</v>
      </c>
      <c r="E30" t="s">
        <v>39</v>
      </c>
      <c r="F30" s="1">
        <f>F25</f>
        <v>2</v>
      </c>
      <c r="G30" s="9">
        <v>0</v>
      </c>
      <c r="H30" s="6">
        <f t="shared" si="2"/>
        <v>0</v>
      </c>
    </row>
    <row r="31" spans="7:9" ht="12.75">
      <c r="G31" s="9"/>
      <c r="I31" s="6">
        <f>SUM(H24:H30)</f>
        <v>17455</v>
      </c>
    </row>
    <row r="32" spans="2:8" ht="12.75">
      <c r="B32" s="4" t="s">
        <v>50</v>
      </c>
      <c r="C32" s="1">
        <v>178</v>
      </c>
      <c r="D32" t="s">
        <v>55</v>
      </c>
      <c r="E32" t="s">
        <v>56</v>
      </c>
      <c r="F32" s="1">
        <v>1</v>
      </c>
      <c r="G32" s="6">
        <v>9500</v>
      </c>
      <c r="H32" s="6">
        <f>SUM(F32*G32)</f>
        <v>9500</v>
      </c>
    </row>
    <row r="33" spans="4:8" ht="12.75">
      <c r="D33" t="s">
        <v>7</v>
      </c>
      <c r="E33" t="s">
        <v>8</v>
      </c>
      <c r="F33" s="1">
        <v>1</v>
      </c>
      <c r="G33" s="6">
        <v>0</v>
      </c>
      <c r="H33" s="6">
        <f aca="true" t="shared" si="3" ref="H33:H48">G33*F33</f>
        <v>0</v>
      </c>
    </row>
    <row r="34" spans="4:8" ht="12.75">
      <c r="D34" t="s">
        <v>9</v>
      </c>
      <c r="E34" t="s">
        <v>10</v>
      </c>
      <c r="F34" s="1">
        <v>1</v>
      </c>
      <c r="G34" s="6">
        <v>28000</v>
      </c>
      <c r="H34" s="6">
        <f t="shared" si="3"/>
        <v>28000</v>
      </c>
    </row>
    <row r="35" spans="4:8" ht="12.75">
      <c r="D35" t="s">
        <v>30</v>
      </c>
      <c r="E35" t="s">
        <v>31</v>
      </c>
      <c r="F35" s="1">
        <v>1</v>
      </c>
      <c r="G35" s="6">
        <v>15000</v>
      </c>
      <c r="H35" s="6">
        <f t="shared" si="3"/>
        <v>15000</v>
      </c>
    </row>
    <row r="36" spans="4:8" ht="12.75">
      <c r="D36" t="s">
        <v>15</v>
      </c>
      <c r="E36" t="s">
        <v>16</v>
      </c>
      <c r="F36" s="1">
        <v>1</v>
      </c>
      <c r="G36" s="6">
        <v>0</v>
      </c>
      <c r="H36" s="6">
        <f t="shared" si="3"/>
        <v>0</v>
      </c>
    </row>
    <row r="37" spans="4:8" ht="12.75">
      <c r="D37" t="s">
        <v>13</v>
      </c>
      <c r="E37" t="s">
        <v>14</v>
      </c>
      <c r="F37" s="1">
        <v>4</v>
      </c>
      <c r="G37" s="6">
        <v>500</v>
      </c>
      <c r="H37" s="6">
        <f t="shared" si="3"/>
        <v>2000</v>
      </c>
    </row>
    <row r="38" spans="4:8" ht="12.75">
      <c r="D38" t="s">
        <v>11</v>
      </c>
      <c r="E38" t="s">
        <v>12</v>
      </c>
      <c r="F38" s="1">
        <v>4</v>
      </c>
      <c r="G38" s="6">
        <v>995</v>
      </c>
      <c r="H38" s="6">
        <f>G38*F38</f>
        <v>3980</v>
      </c>
    </row>
    <row r="39" spans="4:8" ht="12.75">
      <c r="D39" t="s">
        <v>17</v>
      </c>
      <c r="E39" t="s">
        <v>18</v>
      </c>
      <c r="F39" s="1">
        <f>ROUNDUP(C32/48,0)</f>
        <v>4</v>
      </c>
      <c r="G39" s="6">
        <v>15000</v>
      </c>
      <c r="H39" s="6">
        <f t="shared" si="3"/>
        <v>60000</v>
      </c>
    </row>
    <row r="40" spans="4:8" ht="12.75">
      <c r="D40" t="s">
        <v>57</v>
      </c>
      <c r="E40" t="s">
        <v>58</v>
      </c>
      <c r="F40" s="1">
        <v>1</v>
      </c>
      <c r="G40" s="6">
        <v>495</v>
      </c>
      <c r="H40" s="6">
        <f t="shared" si="3"/>
        <v>495</v>
      </c>
    </row>
    <row r="41" spans="4:8" ht="12.75">
      <c r="D41" t="s">
        <v>19</v>
      </c>
      <c r="E41" t="s">
        <v>20</v>
      </c>
      <c r="F41" s="1">
        <v>2</v>
      </c>
      <c r="G41" s="6">
        <v>3000</v>
      </c>
      <c r="H41" s="6">
        <f t="shared" si="3"/>
        <v>6000</v>
      </c>
    </row>
    <row r="42" spans="4:8" ht="12.75">
      <c r="D42" t="s">
        <v>21</v>
      </c>
      <c r="E42" t="s">
        <v>22</v>
      </c>
      <c r="F42" s="1">
        <v>2</v>
      </c>
      <c r="G42" s="6">
        <v>0</v>
      </c>
      <c r="H42" s="6">
        <f t="shared" si="3"/>
        <v>0</v>
      </c>
    </row>
    <row r="43" spans="4:8" ht="12.75">
      <c r="D43" t="s">
        <v>23</v>
      </c>
      <c r="E43" t="s">
        <v>24</v>
      </c>
      <c r="F43" s="1">
        <v>1</v>
      </c>
      <c r="G43" s="6">
        <v>0</v>
      </c>
      <c r="H43" s="6">
        <f t="shared" si="3"/>
        <v>0</v>
      </c>
    </row>
    <row r="44" spans="4:8" ht="12.75">
      <c r="D44" t="s">
        <v>25</v>
      </c>
      <c r="E44" t="s">
        <v>24</v>
      </c>
      <c r="F44" s="1">
        <v>1</v>
      </c>
      <c r="G44" s="6">
        <v>0</v>
      </c>
      <c r="H44" s="6">
        <f t="shared" si="3"/>
        <v>0</v>
      </c>
    </row>
    <row r="45" spans="4:8" ht="12.75">
      <c r="D45" t="s">
        <v>26</v>
      </c>
      <c r="E45" t="s">
        <v>27</v>
      </c>
      <c r="F45" s="1">
        <v>1</v>
      </c>
      <c r="G45" s="6">
        <v>0</v>
      </c>
      <c r="H45" s="6">
        <f t="shared" si="3"/>
        <v>0</v>
      </c>
    </row>
    <row r="46" spans="4:8" ht="12.75">
      <c r="D46" t="s">
        <v>28</v>
      </c>
      <c r="E46" t="s">
        <v>29</v>
      </c>
      <c r="F46" s="1">
        <v>2</v>
      </c>
      <c r="G46" s="6">
        <v>0</v>
      </c>
      <c r="H46" s="6">
        <f t="shared" si="3"/>
        <v>0</v>
      </c>
    </row>
    <row r="47" spans="4:8" ht="12.75">
      <c r="D47" t="s">
        <v>15</v>
      </c>
      <c r="E47" t="s">
        <v>16</v>
      </c>
      <c r="F47" s="1">
        <v>1</v>
      </c>
      <c r="G47" s="6">
        <v>0</v>
      </c>
      <c r="H47" s="6">
        <f t="shared" si="3"/>
        <v>0</v>
      </c>
    </row>
    <row r="48" spans="4:8" ht="12.75">
      <c r="D48" t="s">
        <v>26</v>
      </c>
      <c r="E48" t="s">
        <v>27</v>
      </c>
      <c r="F48" s="1">
        <v>1</v>
      </c>
      <c r="G48" s="6">
        <v>0</v>
      </c>
      <c r="H48" s="6">
        <f t="shared" si="3"/>
        <v>0</v>
      </c>
    </row>
    <row r="49" ht="12.75">
      <c r="I49" s="6">
        <f>SUM(H32:H48)</f>
        <v>124975</v>
      </c>
    </row>
    <row r="50" spans="1:8" ht="12.75">
      <c r="A50" t="s">
        <v>59</v>
      </c>
      <c r="B50" t="s">
        <v>60</v>
      </c>
      <c r="C50" s="1">
        <f>F50*48</f>
        <v>192</v>
      </c>
      <c r="D50" t="s">
        <v>77</v>
      </c>
      <c r="E50" t="s">
        <v>98</v>
      </c>
      <c r="F50" s="1">
        <v>4</v>
      </c>
      <c r="G50" s="9">
        <v>6995</v>
      </c>
      <c r="H50" s="6">
        <f aca="true" t="shared" si="4" ref="H50:H57">G50*F50</f>
        <v>27980</v>
      </c>
    </row>
    <row r="51" spans="4:8" ht="12.75">
      <c r="D51" t="s">
        <v>36</v>
      </c>
      <c r="E51" t="s">
        <v>37</v>
      </c>
      <c r="F51" s="1">
        <f>F50</f>
        <v>4</v>
      </c>
      <c r="G51" s="9">
        <v>0</v>
      </c>
      <c r="H51" s="6">
        <f t="shared" si="4"/>
        <v>0</v>
      </c>
    </row>
    <row r="52" spans="4:8" ht="12.75">
      <c r="D52" t="s">
        <v>47</v>
      </c>
      <c r="E52" s="18" t="s">
        <v>92</v>
      </c>
      <c r="F52" s="1">
        <v>1</v>
      </c>
      <c r="G52" s="6">
        <v>200</v>
      </c>
      <c r="H52" s="6">
        <f t="shared" si="4"/>
        <v>200</v>
      </c>
    </row>
    <row r="53" spans="4:8" ht="12.75">
      <c r="D53" t="s">
        <v>51</v>
      </c>
      <c r="E53" t="s">
        <v>52</v>
      </c>
      <c r="F53" s="1">
        <f>ROUNDUP(F50/6,0)</f>
        <v>1</v>
      </c>
      <c r="G53" s="10">
        <v>1895</v>
      </c>
      <c r="H53" s="6">
        <f t="shared" si="4"/>
        <v>1895</v>
      </c>
    </row>
    <row r="54" spans="4:8" ht="12.75">
      <c r="D54" t="s">
        <v>53</v>
      </c>
      <c r="E54" t="s">
        <v>54</v>
      </c>
      <c r="F54" s="1">
        <f>F50-F53</f>
        <v>3</v>
      </c>
      <c r="G54" s="10">
        <v>75</v>
      </c>
      <c r="H54" s="6">
        <f t="shared" si="4"/>
        <v>225</v>
      </c>
    </row>
    <row r="55" spans="4:8" ht="12.75">
      <c r="D55" t="s">
        <v>13</v>
      </c>
      <c r="E55" t="s">
        <v>14</v>
      </c>
      <c r="F55" s="1">
        <v>1</v>
      </c>
      <c r="G55" s="6">
        <v>500</v>
      </c>
      <c r="H55" s="6">
        <f t="shared" si="4"/>
        <v>500</v>
      </c>
    </row>
    <row r="56" spans="4:8" ht="12.75">
      <c r="D56" t="s">
        <v>11</v>
      </c>
      <c r="E56" t="s">
        <v>12</v>
      </c>
      <c r="F56" s="1">
        <v>1</v>
      </c>
      <c r="G56" s="6">
        <v>995</v>
      </c>
      <c r="H56" s="6">
        <f>G56*F56</f>
        <v>995</v>
      </c>
    </row>
    <row r="57" spans="4:8" ht="12.75">
      <c r="D57" t="s">
        <v>38</v>
      </c>
      <c r="E57" t="s">
        <v>39</v>
      </c>
      <c r="F57" s="1">
        <f>F51</f>
        <v>4</v>
      </c>
      <c r="G57" s="9">
        <v>0</v>
      </c>
      <c r="H57" s="6">
        <f t="shared" si="4"/>
        <v>0</v>
      </c>
    </row>
    <row r="58" spans="7:9" ht="12.75">
      <c r="G58" s="9"/>
      <c r="I58" s="6">
        <f>SUM(H50:H57)</f>
        <v>31795</v>
      </c>
    </row>
    <row r="59" spans="2:9" s="3" customFormat="1" ht="12.75">
      <c r="B59" s="7" t="s">
        <v>61</v>
      </c>
      <c r="C59" s="1">
        <f>F59*48+F68*24</f>
        <v>120</v>
      </c>
      <c r="D59" t="s">
        <v>77</v>
      </c>
      <c r="E59" t="s">
        <v>98</v>
      </c>
      <c r="F59" s="1">
        <v>2</v>
      </c>
      <c r="G59" s="9">
        <v>6995</v>
      </c>
      <c r="H59" s="6">
        <f aca="true" t="shared" si="5" ref="H59:H66">G59*F59</f>
        <v>13990</v>
      </c>
      <c r="I59" s="6"/>
    </row>
    <row r="60" spans="4:8" ht="12.75">
      <c r="D60" t="s">
        <v>36</v>
      </c>
      <c r="E60" t="s">
        <v>37</v>
      </c>
      <c r="F60" s="1">
        <f>F59</f>
        <v>2</v>
      </c>
      <c r="G60" s="9">
        <v>0</v>
      </c>
      <c r="H60" s="6">
        <f t="shared" si="5"/>
        <v>0</v>
      </c>
    </row>
    <row r="61" spans="4:8" ht="12.75">
      <c r="D61" t="s">
        <v>47</v>
      </c>
      <c r="E61" s="18" t="s">
        <v>92</v>
      </c>
      <c r="F61" s="1">
        <v>1</v>
      </c>
      <c r="G61" s="6">
        <v>200</v>
      </c>
      <c r="H61" s="6">
        <f t="shared" si="5"/>
        <v>200</v>
      </c>
    </row>
    <row r="62" spans="4:8" ht="12.75">
      <c r="D62" t="s">
        <v>51</v>
      </c>
      <c r="E62" t="s">
        <v>52</v>
      </c>
      <c r="F62" s="1">
        <f>ROUNDUP(F59/6,0)</f>
        <v>1</v>
      </c>
      <c r="G62" s="10">
        <v>1895</v>
      </c>
      <c r="H62" s="6">
        <f t="shared" si="5"/>
        <v>1895</v>
      </c>
    </row>
    <row r="63" spans="4:8" ht="12.75">
      <c r="D63" t="s">
        <v>53</v>
      </c>
      <c r="E63" t="s">
        <v>54</v>
      </c>
      <c r="F63" s="1">
        <f>F59-F62</f>
        <v>1</v>
      </c>
      <c r="G63" s="10">
        <v>75</v>
      </c>
      <c r="H63" s="6">
        <f t="shared" si="5"/>
        <v>75</v>
      </c>
    </row>
    <row r="64" spans="4:8" ht="12.75">
      <c r="D64" t="s">
        <v>13</v>
      </c>
      <c r="E64" t="s">
        <v>14</v>
      </c>
      <c r="F64" s="1">
        <v>1</v>
      </c>
      <c r="G64" s="6">
        <v>500</v>
      </c>
      <c r="H64" s="6">
        <f t="shared" si="5"/>
        <v>500</v>
      </c>
    </row>
    <row r="65" spans="4:8" ht="12.75">
      <c r="D65" t="s">
        <v>11</v>
      </c>
      <c r="E65" t="s">
        <v>12</v>
      </c>
      <c r="F65" s="1">
        <v>1</v>
      </c>
      <c r="G65" s="6">
        <v>995</v>
      </c>
      <c r="H65" s="6">
        <f>G65*F65</f>
        <v>995</v>
      </c>
    </row>
    <row r="66" spans="4:8" ht="12.75">
      <c r="D66" t="s">
        <v>38</v>
      </c>
      <c r="E66" t="s">
        <v>39</v>
      </c>
      <c r="F66" s="1">
        <f>F60</f>
        <v>2</v>
      </c>
      <c r="G66" s="9">
        <v>0</v>
      </c>
      <c r="H66" s="6">
        <f t="shared" si="5"/>
        <v>0</v>
      </c>
    </row>
    <row r="67" ht="12.75">
      <c r="G67" s="9"/>
    </row>
    <row r="68" spans="4:9" ht="12.75">
      <c r="D68" t="s">
        <v>40</v>
      </c>
      <c r="E68" t="s">
        <v>41</v>
      </c>
      <c r="F68" s="1">
        <v>1</v>
      </c>
      <c r="G68" s="9">
        <v>6995</v>
      </c>
      <c r="H68" s="6">
        <f>G68*F68</f>
        <v>6995</v>
      </c>
      <c r="I68"/>
    </row>
    <row r="69" spans="4:9" ht="12.75">
      <c r="D69" t="s">
        <v>36</v>
      </c>
      <c r="E69" t="s">
        <v>37</v>
      </c>
      <c r="F69" s="1">
        <f>F68</f>
        <v>1</v>
      </c>
      <c r="G69" s="9">
        <v>0</v>
      </c>
      <c r="H69" s="6">
        <f>G69*F69</f>
        <v>0</v>
      </c>
      <c r="I69"/>
    </row>
    <row r="70" spans="4:8" ht="12.75">
      <c r="D70" t="s">
        <v>53</v>
      </c>
      <c r="E70" t="s">
        <v>54</v>
      </c>
      <c r="F70" s="1">
        <v>1</v>
      </c>
      <c r="G70" s="10">
        <v>75</v>
      </c>
      <c r="H70" s="6">
        <f>G70*F70</f>
        <v>75</v>
      </c>
    </row>
    <row r="71" spans="4:9" ht="12.75">
      <c r="D71" t="s">
        <v>38</v>
      </c>
      <c r="E71" t="s">
        <v>39</v>
      </c>
      <c r="F71" s="1">
        <f>F68</f>
        <v>1</v>
      </c>
      <c r="G71" s="9">
        <v>0</v>
      </c>
      <c r="H71" s="6">
        <f>G71*F71</f>
        <v>0</v>
      </c>
      <c r="I71" s="4"/>
    </row>
    <row r="72" spans="3:9" s="3" customFormat="1" ht="12.75">
      <c r="C72" s="1"/>
      <c r="D72"/>
      <c r="E72"/>
      <c r="F72" s="1"/>
      <c r="G72" s="9"/>
      <c r="H72" s="6"/>
      <c r="I72" s="6">
        <f>SUM(H59:H71)</f>
        <v>24725</v>
      </c>
    </row>
    <row r="73" spans="2:8" ht="12.75">
      <c r="B73" s="7" t="s">
        <v>62</v>
      </c>
      <c r="C73" s="1">
        <f>F73*48+F82*24</f>
        <v>168</v>
      </c>
      <c r="D73" t="s">
        <v>77</v>
      </c>
      <c r="E73" t="s">
        <v>98</v>
      </c>
      <c r="F73" s="1">
        <v>3</v>
      </c>
      <c r="G73" s="9">
        <v>6995</v>
      </c>
      <c r="H73" s="6">
        <f aca="true" t="shared" si="6" ref="H73:H80">G73*F73</f>
        <v>20985</v>
      </c>
    </row>
    <row r="74" spans="4:8" ht="12.75">
      <c r="D74" t="s">
        <v>36</v>
      </c>
      <c r="E74" t="s">
        <v>37</v>
      </c>
      <c r="F74" s="1">
        <f>F73</f>
        <v>3</v>
      </c>
      <c r="G74" s="9">
        <v>0</v>
      </c>
      <c r="H74" s="6">
        <f t="shared" si="6"/>
        <v>0</v>
      </c>
    </row>
    <row r="75" spans="4:8" ht="12.75">
      <c r="D75" t="s">
        <v>47</v>
      </c>
      <c r="E75" s="18" t="s">
        <v>92</v>
      </c>
      <c r="F75" s="1">
        <v>1</v>
      </c>
      <c r="G75" s="6">
        <v>200</v>
      </c>
      <c r="H75" s="6">
        <f t="shared" si="6"/>
        <v>200</v>
      </c>
    </row>
    <row r="76" spans="4:8" ht="12.75">
      <c r="D76" t="s">
        <v>51</v>
      </c>
      <c r="E76" t="s">
        <v>52</v>
      </c>
      <c r="F76" s="1">
        <f>ROUNDUP(F73/6,0)</f>
        <v>1</v>
      </c>
      <c r="G76" s="10">
        <v>1895</v>
      </c>
      <c r="H76" s="6">
        <f t="shared" si="6"/>
        <v>1895</v>
      </c>
    </row>
    <row r="77" spans="4:8" ht="12.75">
      <c r="D77" t="s">
        <v>53</v>
      </c>
      <c r="E77" t="s">
        <v>54</v>
      </c>
      <c r="F77" s="1">
        <f>F73-F76</f>
        <v>2</v>
      </c>
      <c r="G77" s="10">
        <v>75</v>
      </c>
      <c r="H77" s="6">
        <f t="shared" si="6"/>
        <v>150</v>
      </c>
    </row>
    <row r="78" spans="4:8" ht="12.75">
      <c r="D78" t="s">
        <v>13</v>
      </c>
      <c r="E78" t="s">
        <v>14</v>
      </c>
      <c r="F78" s="1">
        <v>1</v>
      </c>
      <c r="G78" s="6">
        <v>500</v>
      </c>
      <c r="H78" s="6">
        <f t="shared" si="6"/>
        <v>500</v>
      </c>
    </row>
    <row r="79" spans="4:8" ht="12.75">
      <c r="D79" t="s">
        <v>11</v>
      </c>
      <c r="E79" t="s">
        <v>12</v>
      </c>
      <c r="F79" s="1">
        <v>1</v>
      </c>
      <c r="G79" s="6">
        <v>995</v>
      </c>
      <c r="H79" s="6">
        <f>G79*F79</f>
        <v>995</v>
      </c>
    </row>
    <row r="80" spans="4:8" ht="12.75">
      <c r="D80" t="s">
        <v>38</v>
      </c>
      <c r="E80" t="s">
        <v>39</v>
      </c>
      <c r="F80" s="1">
        <f>F74</f>
        <v>3</v>
      </c>
      <c r="G80" s="9">
        <v>0</v>
      </c>
      <c r="H80" s="6">
        <f t="shared" si="6"/>
        <v>0</v>
      </c>
    </row>
    <row r="81" ht="12.75">
      <c r="G81" s="9"/>
    </row>
    <row r="82" spans="4:9" ht="12.75">
      <c r="D82" t="s">
        <v>40</v>
      </c>
      <c r="E82" t="s">
        <v>41</v>
      </c>
      <c r="F82" s="1">
        <v>1</v>
      </c>
      <c r="G82" s="9">
        <v>6995</v>
      </c>
      <c r="H82" s="6">
        <f>G82*F82</f>
        <v>6995</v>
      </c>
      <c r="I82"/>
    </row>
    <row r="83" spans="4:9" ht="12.75">
      <c r="D83" t="s">
        <v>36</v>
      </c>
      <c r="E83" t="s">
        <v>37</v>
      </c>
      <c r="F83" s="1">
        <f>F82</f>
        <v>1</v>
      </c>
      <c r="G83" s="9">
        <v>0</v>
      </c>
      <c r="H83" s="6">
        <f>G83*F83</f>
        <v>0</v>
      </c>
      <c r="I83"/>
    </row>
    <row r="84" spans="4:8" ht="12.75">
      <c r="D84" t="s">
        <v>53</v>
      </c>
      <c r="E84" t="s">
        <v>54</v>
      </c>
      <c r="F84" s="1">
        <v>1</v>
      </c>
      <c r="G84" s="10">
        <v>75</v>
      </c>
      <c r="H84" s="6">
        <f>G84*F84</f>
        <v>75</v>
      </c>
    </row>
    <row r="85" spans="4:9" ht="12.75">
      <c r="D85" t="s">
        <v>38</v>
      </c>
      <c r="E85" t="s">
        <v>39</v>
      </c>
      <c r="F85" s="1">
        <f>F82</f>
        <v>1</v>
      </c>
      <c r="G85" s="9">
        <v>0</v>
      </c>
      <c r="H85" s="6">
        <f>G85*F85</f>
        <v>0</v>
      </c>
      <c r="I85" s="4"/>
    </row>
    <row r="86" spans="2:9" ht="12.75">
      <c r="B86" s="3"/>
      <c r="G86" s="9"/>
      <c r="I86" s="6">
        <f>SUM(H73:H85)</f>
        <v>31795</v>
      </c>
    </row>
    <row r="87" spans="2:8" ht="12.75">
      <c r="B87" s="7" t="s">
        <v>63</v>
      </c>
      <c r="C87" s="1">
        <f>F87*48+F96*24</f>
        <v>216</v>
      </c>
      <c r="D87" t="s">
        <v>77</v>
      </c>
      <c r="E87" t="s">
        <v>98</v>
      </c>
      <c r="F87" s="1">
        <v>4</v>
      </c>
      <c r="G87" s="9">
        <v>6995</v>
      </c>
      <c r="H87" s="6">
        <f aca="true" t="shared" si="7" ref="H87:H94">G87*F87</f>
        <v>27980</v>
      </c>
    </row>
    <row r="88" spans="4:8" ht="12.75">
      <c r="D88" t="s">
        <v>36</v>
      </c>
      <c r="E88" t="s">
        <v>37</v>
      </c>
      <c r="F88" s="1">
        <f>F87</f>
        <v>4</v>
      </c>
      <c r="G88" s="9">
        <v>0</v>
      </c>
      <c r="H88" s="6">
        <f t="shared" si="7"/>
        <v>0</v>
      </c>
    </row>
    <row r="89" spans="4:8" ht="12.75">
      <c r="D89" t="s">
        <v>47</v>
      </c>
      <c r="E89" s="18" t="s">
        <v>92</v>
      </c>
      <c r="F89" s="1">
        <v>1</v>
      </c>
      <c r="G89" s="6">
        <v>200</v>
      </c>
      <c r="H89" s="6">
        <f t="shared" si="7"/>
        <v>200</v>
      </c>
    </row>
    <row r="90" spans="4:8" ht="12.75">
      <c r="D90" t="s">
        <v>51</v>
      </c>
      <c r="E90" t="s">
        <v>52</v>
      </c>
      <c r="F90" s="1">
        <f>ROUNDUP(F87/6,0)</f>
        <v>1</v>
      </c>
      <c r="G90" s="10">
        <v>1895</v>
      </c>
      <c r="H90" s="6">
        <f t="shared" si="7"/>
        <v>1895</v>
      </c>
    </row>
    <row r="91" spans="4:8" ht="12.75">
      <c r="D91" t="s">
        <v>53</v>
      </c>
      <c r="E91" t="s">
        <v>54</v>
      </c>
      <c r="F91" s="1">
        <f>F87-F90</f>
        <v>3</v>
      </c>
      <c r="G91" s="10">
        <v>75</v>
      </c>
      <c r="H91" s="6">
        <f t="shared" si="7"/>
        <v>225</v>
      </c>
    </row>
    <row r="92" spans="4:8" ht="12.75">
      <c r="D92" t="s">
        <v>13</v>
      </c>
      <c r="E92" t="s">
        <v>14</v>
      </c>
      <c r="F92" s="1">
        <v>1</v>
      </c>
      <c r="G92" s="6">
        <v>500</v>
      </c>
      <c r="H92" s="6">
        <f t="shared" si="7"/>
        <v>500</v>
      </c>
    </row>
    <row r="93" spans="4:8" ht="12.75">
      <c r="D93" t="s">
        <v>11</v>
      </c>
      <c r="E93" t="s">
        <v>12</v>
      </c>
      <c r="F93" s="1">
        <v>1</v>
      </c>
      <c r="G93" s="6">
        <v>995</v>
      </c>
      <c r="H93" s="6">
        <f>G93*F93</f>
        <v>995</v>
      </c>
    </row>
    <row r="94" spans="2:9" s="3" customFormat="1" ht="12.75">
      <c r="B94"/>
      <c r="C94" s="1"/>
      <c r="D94" t="s">
        <v>38</v>
      </c>
      <c r="E94" t="s">
        <v>39</v>
      </c>
      <c r="F94" s="1">
        <f>F88</f>
        <v>4</v>
      </c>
      <c r="G94" s="9">
        <v>0</v>
      </c>
      <c r="H94" s="6">
        <f t="shared" si="7"/>
        <v>0</v>
      </c>
      <c r="I94" s="6"/>
    </row>
    <row r="95" ht="12.75">
      <c r="G95" s="9"/>
    </row>
    <row r="96" spans="4:9" ht="12.75">
      <c r="D96" t="s">
        <v>40</v>
      </c>
      <c r="E96" t="s">
        <v>41</v>
      </c>
      <c r="F96" s="1">
        <v>1</v>
      </c>
      <c r="G96" s="9">
        <v>6995</v>
      </c>
      <c r="H96" s="6">
        <f>G96*F96</f>
        <v>6995</v>
      </c>
      <c r="I96"/>
    </row>
    <row r="97" spans="4:9" ht="12.75">
      <c r="D97" t="s">
        <v>36</v>
      </c>
      <c r="E97" t="s">
        <v>37</v>
      </c>
      <c r="F97" s="1">
        <f>F96</f>
        <v>1</v>
      </c>
      <c r="G97" s="9">
        <v>0</v>
      </c>
      <c r="H97" s="6">
        <f>G97*F97</f>
        <v>0</v>
      </c>
      <c r="I97"/>
    </row>
    <row r="98" spans="4:8" ht="12.75">
      <c r="D98" t="s">
        <v>53</v>
      </c>
      <c r="E98" t="s">
        <v>54</v>
      </c>
      <c r="F98" s="1">
        <v>1</v>
      </c>
      <c r="G98" s="10">
        <v>75</v>
      </c>
      <c r="H98" s="6">
        <f>G98*F98</f>
        <v>75</v>
      </c>
    </row>
    <row r="99" spans="4:9" ht="12.75">
      <c r="D99" t="s">
        <v>38</v>
      </c>
      <c r="E99" t="s">
        <v>39</v>
      </c>
      <c r="F99" s="1">
        <f>F96</f>
        <v>1</v>
      </c>
      <c r="G99" s="9">
        <v>0</v>
      </c>
      <c r="H99" s="6">
        <f>G99*F99</f>
        <v>0</v>
      </c>
      <c r="I99" s="4"/>
    </row>
    <row r="100" spans="2:9" ht="12.75">
      <c r="B100" s="3"/>
      <c r="G100" s="9"/>
      <c r="I100" s="6">
        <f>SUM(H87:H99)</f>
        <v>38865</v>
      </c>
    </row>
    <row r="101" spans="2:8" ht="12.75">
      <c r="B101" s="7" t="s">
        <v>64</v>
      </c>
      <c r="C101" s="1">
        <f>F101*48+F110*24</f>
        <v>168</v>
      </c>
      <c r="D101" t="s">
        <v>77</v>
      </c>
      <c r="E101" t="s">
        <v>98</v>
      </c>
      <c r="F101" s="1">
        <v>3</v>
      </c>
      <c r="G101" s="9">
        <v>6995</v>
      </c>
      <c r="H101" s="6">
        <f aca="true" t="shared" si="8" ref="H101:H108">G101*F101</f>
        <v>20985</v>
      </c>
    </row>
    <row r="102" spans="4:8" ht="12.75">
      <c r="D102" t="s">
        <v>36</v>
      </c>
      <c r="E102" t="s">
        <v>37</v>
      </c>
      <c r="F102" s="1">
        <f>F101</f>
        <v>3</v>
      </c>
      <c r="G102" s="9">
        <v>0</v>
      </c>
      <c r="H102" s="6">
        <f t="shared" si="8"/>
        <v>0</v>
      </c>
    </row>
    <row r="103" spans="4:8" ht="12.75">
      <c r="D103" t="s">
        <v>47</v>
      </c>
      <c r="E103" s="18" t="s">
        <v>92</v>
      </c>
      <c r="F103" s="1">
        <v>1</v>
      </c>
      <c r="G103" s="6">
        <v>200</v>
      </c>
      <c r="H103" s="6">
        <f t="shared" si="8"/>
        <v>200</v>
      </c>
    </row>
    <row r="104" spans="4:8" ht="12.75">
      <c r="D104" t="s">
        <v>51</v>
      </c>
      <c r="E104" t="s">
        <v>52</v>
      </c>
      <c r="F104" s="1">
        <f>ROUNDUP(F101/6,0)</f>
        <v>1</v>
      </c>
      <c r="G104" s="10">
        <v>1895</v>
      </c>
      <c r="H104" s="6">
        <f t="shared" si="8"/>
        <v>1895</v>
      </c>
    </row>
    <row r="105" spans="4:8" ht="12.75">
      <c r="D105" t="s">
        <v>53</v>
      </c>
      <c r="E105" t="s">
        <v>54</v>
      </c>
      <c r="F105" s="1">
        <f>F101-F104</f>
        <v>2</v>
      </c>
      <c r="G105" s="10">
        <v>75</v>
      </c>
      <c r="H105" s="6">
        <f t="shared" si="8"/>
        <v>150</v>
      </c>
    </row>
    <row r="106" spans="4:8" ht="12.75">
      <c r="D106" t="s">
        <v>13</v>
      </c>
      <c r="E106" t="s">
        <v>14</v>
      </c>
      <c r="F106" s="1">
        <v>1</v>
      </c>
      <c r="G106" s="6">
        <v>500</v>
      </c>
      <c r="H106" s="6">
        <f t="shared" si="8"/>
        <v>500</v>
      </c>
    </row>
    <row r="107" spans="4:8" ht="12.75">
      <c r="D107" t="s">
        <v>11</v>
      </c>
      <c r="E107" t="s">
        <v>12</v>
      </c>
      <c r="F107" s="1">
        <v>1</v>
      </c>
      <c r="G107" s="6">
        <v>995</v>
      </c>
      <c r="H107" s="6">
        <f>G107*F107</f>
        <v>995</v>
      </c>
    </row>
    <row r="108" spans="4:8" ht="12.75">
      <c r="D108" t="s">
        <v>38</v>
      </c>
      <c r="E108" t="s">
        <v>39</v>
      </c>
      <c r="F108" s="1">
        <f>F102</f>
        <v>3</v>
      </c>
      <c r="G108" s="9">
        <v>0</v>
      </c>
      <c r="H108" s="6">
        <f t="shared" si="8"/>
        <v>0</v>
      </c>
    </row>
    <row r="109" ht="12.75">
      <c r="G109" s="9"/>
    </row>
    <row r="110" spans="4:9" ht="12.75">
      <c r="D110" t="s">
        <v>40</v>
      </c>
      <c r="E110" t="s">
        <v>41</v>
      </c>
      <c r="F110" s="1">
        <v>1</v>
      </c>
      <c r="G110" s="9">
        <v>6995</v>
      </c>
      <c r="H110" s="6">
        <f>G110*F110</f>
        <v>6995</v>
      </c>
      <c r="I110"/>
    </row>
    <row r="111" spans="4:9" ht="12.75">
      <c r="D111" t="s">
        <v>36</v>
      </c>
      <c r="E111" t="s">
        <v>37</v>
      </c>
      <c r="F111" s="1">
        <f>F110</f>
        <v>1</v>
      </c>
      <c r="G111" s="9">
        <v>0</v>
      </c>
      <c r="H111" s="6">
        <f>G111*F111</f>
        <v>0</v>
      </c>
      <c r="I111"/>
    </row>
    <row r="112" spans="4:8" ht="12.75">
      <c r="D112" t="s">
        <v>53</v>
      </c>
      <c r="E112" t="s">
        <v>54</v>
      </c>
      <c r="F112" s="1">
        <v>1</v>
      </c>
      <c r="G112" s="10">
        <v>75</v>
      </c>
      <c r="H112" s="6">
        <f>G112*F112</f>
        <v>75</v>
      </c>
    </row>
    <row r="113" spans="4:9" ht="12.75">
      <c r="D113" t="s">
        <v>38</v>
      </c>
      <c r="E113" t="s">
        <v>39</v>
      </c>
      <c r="F113" s="1">
        <f>F110</f>
        <v>1</v>
      </c>
      <c r="G113" s="9">
        <v>0</v>
      </c>
      <c r="H113" s="6">
        <f>G113*F113</f>
        <v>0</v>
      </c>
      <c r="I113" s="4"/>
    </row>
    <row r="114" spans="2:9" ht="12.75">
      <c r="B114" s="3"/>
      <c r="G114" s="9"/>
      <c r="I114" s="6">
        <f>SUM(H101:H113)</f>
        <v>31795</v>
      </c>
    </row>
    <row r="115" spans="2:8" ht="12.75">
      <c r="B115" s="7" t="s">
        <v>95</v>
      </c>
      <c r="C115" s="1">
        <f>F115*48</f>
        <v>144</v>
      </c>
      <c r="D115" t="s">
        <v>77</v>
      </c>
      <c r="E115" t="s">
        <v>98</v>
      </c>
      <c r="F115" s="1">
        <v>3</v>
      </c>
      <c r="G115" s="9">
        <v>6995</v>
      </c>
      <c r="H115" s="6">
        <f aca="true" t="shared" si="9" ref="H115:H122">G115*F115</f>
        <v>20985</v>
      </c>
    </row>
    <row r="116" spans="4:8" ht="12.75">
      <c r="D116" t="s">
        <v>36</v>
      </c>
      <c r="E116" t="s">
        <v>37</v>
      </c>
      <c r="F116" s="1">
        <f>F115</f>
        <v>3</v>
      </c>
      <c r="G116" s="9">
        <v>0</v>
      </c>
      <c r="H116" s="6">
        <f t="shared" si="9"/>
        <v>0</v>
      </c>
    </row>
    <row r="117" spans="4:8" ht="12.75">
      <c r="D117" t="s">
        <v>47</v>
      </c>
      <c r="E117" s="18" t="s">
        <v>92</v>
      </c>
      <c r="F117" s="1">
        <v>1</v>
      </c>
      <c r="G117" s="6">
        <v>200</v>
      </c>
      <c r="H117" s="6">
        <f t="shared" si="9"/>
        <v>200</v>
      </c>
    </row>
    <row r="118" spans="4:8" ht="12.75">
      <c r="D118" t="s">
        <v>51</v>
      </c>
      <c r="E118" t="s">
        <v>52</v>
      </c>
      <c r="F118" s="1">
        <f>ROUNDUP(F115/6,0)</f>
        <v>1</v>
      </c>
      <c r="G118" s="10">
        <v>1895</v>
      </c>
      <c r="H118" s="6">
        <f t="shared" si="9"/>
        <v>1895</v>
      </c>
    </row>
    <row r="119" spans="4:8" ht="12.75">
      <c r="D119" t="s">
        <v>53</v>
      </c>
      <c r="E119" t="s">
        <v>54</v>
      </c>
      <c r="F119" s="1">
        <f>F115-F118</f>
        <v>2</v>
      </c>
      <c r="G119" s="10">
        <v>75</v>
      </c>
      <c r="H119" s="6">
        <f t="shared" si="9"/>
        <v>150</v>
      </c>
    </row>
    <row r="120" spans="4:8" ht="12.75">
      <c r="D120" t="s">
        <v>13</v>
      </c>
      <c r="E120" t="s">
        <v>14</v>
      </c>
      <c r="F120" s="1">
        <v>1</v>
      </c>
      <c r="G120" s="6">
        <v>500</v>
      </c>
      <c r="H120" s="6">
        <f t="shared" si="9"/>
        <v>500</v>
      </c>
    </row>
    <row r="121" spans="4:8" ht="12.75">
      <c r="D121" t="s">
        <v>11</v>
      </c>
      <c r="E121" t="s">
        <v>12</v>
      </c>
      <c r="F121" s="1">
        <v>1</v>
      </c>
      <c r="G121" s="6">
        <v>995</v>
      </c>
      <c r="H121" s="6">
        <f>G121*F121</f>
        <v>995</v>
      </c>
    </row>
    <row r="122" spans="4:8" ht="12.75">
      <c r="D122" t="s">
        <v>38</v>
      </c>
      <c r="E122" t="s">
        <v>39</v>
      </c>
      <c r="F122" s="1">
        <f>F116</f>
        <v>3</v>
      </c>
      <c r="G122" s="9">
        <v>0</v>
      </c>
      <c r="H122" s="6">
        <f t="shared" si="9"/>
        <v>0</v>
      </c>
    </row>
    <row r="123" spans="2:9" ht="12.75">
      <c r="B123" s="3"/>
      <c r="G123" s="9"/>
      <c r="I123" s="6">
        <f>SUM(H115:H122)</f>
        <v>24725</v>
      </c>
    </row>
    <row r="124" spans="2:8" ht="12.75">
      <c r="B124" s="7" t="s">
        <v>65</v>
      </c>
      <c r="C124" s="1">
        <f>F124*48</f>
        <v>192</v>
      </c>
      <c r="D124" t="s">
        <v>77</v>
      </c>
      <c r="E124" t="s">
        <v>98</v>
      </c>
      <c r="F124" s="1">
        <v>4</v>
      </c>
      <c r="G124" s="9">
        <v>6995</v>
      </c>
      <c r="H124" s="6">
        <f aca="true" t="shared" si="10" ref="H124:H131">G124*F124</f>
        <v>27980</v>
      </c>
    </row>
    <row r="125" spans="4:8" ht="12.75">
      <c r="D125" t="s">
        <v>36</v>
      </c>
      <c r="E125" t="s">
        <v>37</v>
      </c>
      <c r="F125" s="1">
        <f>F124</f>
        <v>4</v>
      </c>
      <c r="G125" s="9">
        <v>0</v>
      </c>
      <c r="H125" s="6">
        <f t="shared" si="10"/>
        <v>0</v>
      </c>
    </row>
    <row r="126" spans="4:8" ht="12.75">
      <c r="D126" t="s">
        <v>47</v>
      </c>
      <c r="E126" s="18" t="s">
        <v>92</v>
      </c>
      <c r="F126" s="1">
        <v>1</v>
      </c>
      <c r="G126" s="6">
        <v>200</v>
      </c>
      <c r="H126" s="6">
        <f t="shared" si="10"/>
        <v>200</v>
      </c>
    </row>
    <row r="127" spans="4:8" ht="12.75">
      <c r="D127" t="s">
        <v>51</v>
      </c>
      <c r="E127" t="s">
        <v>52</v>
      </c>
      <c r="F127" s="1">
        <f>ROUNDUP(F124/6,0)</f>
        <v>1</v>
      </c>
      <c r="G127" s="10">
        <v>1895</v>
      </c>
      <c r="H127" s="6">
        <f t="shared" si="10"/>
        <v>1895</v>
      </c>
    </row>
    <row r="128" spans="4:8" ht="12.75">
      <c r="D128" t="s">
        <v>53</v>
      </c>
      <c r="E128" t="s">
        <v>54</v>
      </c>
      <c r="F128" s="1">
        <f>F124-F127</f>
        <v>3</v>
      </c>
      <c r="G128" s="10">
        <v>75</v>
      </c>
      <c r="H128" s="6">
        <f t="shared" si="10"/>
        <v>225</v>
      </c>
    </row>
    <row r="129" spans="2:9" s="3" customFormat="1" ht="12.75">
      <c r="B129"/>
      <c r="C129" s="1"/>
      <c r="D129" t="s">
        <v>13</v>
      </c>
      <c r="E129" t="s">
        <v>14</v>
      </c>
      <c r="F129" s="1">
        <v>1</v>
      </c>
      <c r="G129" s="6">
        <v>500</v>
      </c>
      <c r="H129" s="6">
        <f t="shared" si="10"/>
        <v>500</v>
      </c>
      <c r="I129" s="6"/>
    </row>
    <row r="130" spans="4:8" ht="12.75">
      <c r="D130" t="s">
        <v>11</v>
      </c>
      <c r="E130" t="s">
        <v>12</v>
      </c>
      <c r="F130" s="1">
        <v>1</v>
      </c>
      <c r="G130" s="6">
        <v>995</v>
      </c>
      <c r="H130" s="6">
        <f>G130*F130</f>
        <v>995</v>
      </c>
    </row>
    <row r="131" spans="4:8" ht="12.75">
      <c r="D131" t="s">
        <v>38</v>
      </c>
      <c r="E131" t="s">
        <v>39</v>
      </c>
      <c r="F131" s="1">
        <f>F125</f>
        <v>4</v>
      </c>
      <c r="G131" s="9">
        <v>0</v>
      </c>
      <c r="H131" s="6">
        <f t="shared" si="10"/>
        <v>0</v>
      </c>
    </row>
    <row r="132" spans="2:9" ht="12.75">
      <c r="B132" s="3"/>
      <c r="G132" s="9"/>
      <c r="I132" s="6">
        <f>SUM(H124:H131)</f>
        <v>31795</v>
      </c>
    </row>
    <row r="133" spans="2:8" ht="12.75">
      <c r="B133" s="7" t="s">
        <v>66</v>
      </c>
      <c r="C133" s="1">
        <v>187</v>
      </c>
      <c r="D133" t="s">
        <v>77</v>
      </c>
      <c r="E133" t="s">
        <v>98</v>
      </c>
      <c r="F133" s="1">
        <f>ROUNDUP(C133/48,0)</f>
        <v>4</v>
      </c>
      <c r="G133" s="9">
        <v>6995</v>
      </c>
      <c r="H133" s="6">
        <f aca="true" t="shared" si="11" ref="H133:H140">G133*F133</f>
        <v>27980</v>
      </c>
    </row>
    <row r="134" spans="4:8" ht="12.75">
      <c r="D134" t="s">
        <v>36</v>
      </c>
      <c r="E134" t="s">
        <v>37</v>
      </c>
      <c r="F134" s="1">
        <f>F133</f>
        <v>4</v>
      </c>
      <c r="G134" s="9">
        <v>0</v>
      </c>
      <c r="H134" s="6">
        <f t="shared" si="11"/>
        <v>0</v>
      </c>
    </row>
    <row r="135" spans="4:8" ht="12.75">
      <c r="D135" t="s">
        <v>47</v>
      </c>
      <c r="E135" s="18" t="s">
        <v>92</v>
      </c>
      <c r="F135" s="1">
        <v>1</v>
      </c>
      <c r="G135" s="6">
        <v>200</v>
      </c>
      <c r="H135" s="6">
        <f t="shared" si="11"/>
        <v>200</v>
      </c>
    </row>
    <row r="136" spans="4:8" ht="12.75">
      <c r="D136" t="s">
        <v>51</v>
      </c>
      <c r="E136" t="s">
        <v>52</v>
      </c>
      <c r="F136" s="1">
        <f>ROUNDUP(F133/6,0)</f>
        <v>1</v>
      </c>
      <c r="G136" s="10">
        <v>1895</v>
      </c>
      <c r="H136" s="6">
        <f t="shared" si="11"/>
        <v>1895</v>
      </c>
    </row>
    <row r="137" spans="2:9" s="3" customFormat="1" ht="12.75">
      <c r="B137"/>
      <c r="C137" s="1"/>
      <c r="D137" t="s">
        <v>53</v>
      </c>
      <c r="E137" t="s">
        <v>54</v>
      </c>
      <c r="F137" s="1">
        <f>F133-F136</f>
        <v>3</v>
      </c>
      <c r="G137" s="10">
        <v>75</v>
      </c>
      <c r="H137" s="6">
        <f t="shared" si="11"/>
        <v>225</v>
      </c>
      <c r="I137" s="6"/>
    </row>
    <row r="138" spans="4:8" ht="12.75">
      <c r="D138" t="s">
        <v>13</v>
      </c>
      <c r="E138" t="s">
        <v>14</v>
      </c>
      <c r="F138" s="1">
        <v>1</v>
      </c>
      <c r="G138" s="6">
        <v>500</v>
      </c>
      <c r="H138" s="6">
        <f t="shared" si="11"/>
        <v>500</v>
      </c>
    </row>
    <row r="139" spans="4:8" ht="12.75">
      <c r="D139" t="s">
        <v>11</v>
      </c>
      <c r="E139" t="s">
        <v>12</v>
      </c>
      <c r="F139" s="1">
        <v>1</v>
      </c>
      <c r="G139" s="6">
        <v>995</v>
      </c>
      <c r="H139" s="6">
        <f>G139*F139</f>
        <v>995</v>
      </c>
    </row>
    <row r="140" spans="4:8" ht="12.75">
      <c r="D140" t="s">
        <v>38</v>
      </c>
      <c r="E140" t="s">
        <v>39</v>
      </c>
      <c r="F140" s="1">
        <f>F134</f>
        <v>4</v>
      </c>
      <c r="G140" s="9">
        <v>0</v>
      </c>
      <c r="H140" s="6">
        <f t="shared" si="11"/>
        <v>0</v>
      </c>
    </row>
    <row r="141" spans="2:9" ht="12.75">
      <c r="B141" s="3"/>
      <c r="G141" s="9"/>
      <c r="I141" s="6">
        <f>SUM(H133:H140)</f>
        <v>31795</v>
      </c>
    </row>
    <row r="142" spans="2:9" ht="12.75">
      <c r="B142" t="s">
        <v>67</v>
      </c>
      <c r="C142" s="1">
        <v>24</v>
      </c>
      <c r="D142" t="s">
        <v>40</v>
      </c>
      <c r="E142" t="s">
        <v>41</v>
      </c>
      <c r="F142" s="1">
        <f>ROUNDUP(C142/24,0)</f>
        <v>1</v>
      </c>
      <c r="G142" s="9">
        <v>6995</v>
      </c>
      <c r="H142" s="6">
        <f aca="true" t="shared" si="12" ref="H142:H148">G142*F142</f>
        <v>6995</v>
      </c>
      <c r="I142"/>
    </row>
    <row r="143" spans="4:9" ht="12.75">
      <c r="D143" t="s">
        <v>36</v>
      </c>
      <c r="E143" t="s">
        <v>37</v>
      </c>
      <c r="F143" s="1">
        <f>F142</f>
        <v>1</v>
      </c>
      <c r="G143" s="9">
        <v>0</v>
      </c>
      <c r="H143" s="6">
        <f t="shared" si="12"/>
        <v>0</v>
      </c>
      <c r="I143"/>
    </row>
    <row r="144" spans="3:9" s="3" customFormat="1" ht="12.75">
      <c r="C144" s="5"/>
      <c r="D144" t="s">
        <v>51</v>
      </c>
      <c r="E144" t="s">
        <v>52</v>
      </c>
      <c r="F144" s="1">
        <f>ROUNDUP(F142/8,0)</f>
        <v>1</v>
      </c>
      <c r="G144" s="10">
        <v>1895</v>
      </c>
      <c r="H144" s="6">
        <f t="shared" si="12"/>
        <v>1895</v>
      </c>
      <c r="I144" s="6"/>
    </row>
    <row r="145" spans="4:8" ht="12.75">
      <c r="D145" t="s">
        <v>53</v>
      </c>
      <c r="E145" t="s">
        <v>54</v>
      </c>
      <c r="F145" s="1">
        <f>F142-F144</f>
        <v>0</v>
      </c>
      <c r="G145" s="10">
        <v>75</v>
      </c>
      <c r="H145" s="6">
        <f t="shared" si="12"/>
        <v>0</v>
      </c>
    </row>
    <row r="146" spans="4:9" ht="12.75">
      <c r="D146" t="s">
        <v>13</v>
      </c>
      <c r="E146" t="s">
        <v>14</v>
      </c>
      <c r="F146" s="1">
        <v>2</v>
      </c>
      <c r="G146" s="6">
        <v>500</v>
      </c>
      <c r="H146" s="6">
        <f t="shared" si="12"/>
        <v>1000</v>
      </c>
      <c r="I146" s="4"/>
    </row>
    <row r="147" spans="4:8" ht="12.75">
      <c r="D147" t="s">
        <v>11</v>
      </c>
      <c r="E147" t="s">
        <v>12</v>
      </c>
      <c r="F147" s="1">
        <v>2</v>
      </c>
      <c r="G147" s="6">
        <v>995</v>
      </c>
      <c r="H147" s="6">
        <f>G147*F147</f>
        <v>1990</v>
      </c>
    </row>
    <row r="148" spans="4:9" ht="12.75">
      <c r="D148" t="s">
        <v>38</v>
      </c>
      <c r="E148" t="s">
        <v>39</v>
      </c>
      <c r="F148" s="1">
        <f>F142</f>
        <v>1</v>
      </c>
      <c r="G148" s="9">
        <v>0</v>
      </c>
      <c r="H148" s="6">
        <f t="shared" si="12"/>
        <v>0</v>
      </c>
      <c r="I148"/>
    </row>
    <row r="149" spans="8:9" ht="12.75">
      <c r="H149"/>
      <c r="I149" s="4">
        <f>SUM(H142:H148)</f>
        <v>11880</v>
      </c>
    </row>
    <row r="150" spans="2:9" ht="12.75">
      <c r="B150" t="s">
        <v>68</v>
      </c>
      <c r="C150" s="1">
        <v>24</v>
      </c>
      <c r="D150" t="s">
        <v>40</v>
      </c>
      <c r="E150" t="s">
        <v>41</v>
      </c>
      <c r="F150" s="1">
        <f>ROUNDUP(C150/24,0)</f>
        <v>1</v>
      </c>
      <c r="G150" s="9">
        <v>6995</v>
      </c>
      <c r="H150" s="6">
        <f aca="true" t="shared" si="13" ref="H150:H156">G150*F150</f>
        <v>6995</v>
      </c>
      <c r="I150"/>
    </row>
    <row r="151" spans="4:9" ht="12.75">
      <c r="D151" t="s">
        <v>36</v>
      </c>
      <c r="E151" t="s">
        <v>37</v>
      </c>
      <c r="F151" s="1">
        <f>F150</f>
        <v>1</v>
      </c>
      <c r="G151" s="9">
        <v>0</v>
      </c>
      <c r="H151" s="6">
        <f t="shared" si="13"/>
        <v>0</v>
      </c>
      <c r="I151"/>
    </row>
    <row r="152" spans="2:8" ht="12.75">
      <c r="B152" s="3"/>
      <c r="C152" s="5"/>
      <c r="D152" t="s">
        <v>51</v>
      </c>
      <c r="E152" t="s">
        <v>52</v>
      </c>
      <c r="F152" s="1">
        <f>ROUNDUP(F150/8,0)</f>
        <v>1</v>
      </c>
      <c r="G152" s="10">
        <v>1895</v>
      </c>
      <c r="H152" s="6">
        <f t="shared" si="13"/>
        <v>1895</v>
      </c>
    </row>
    <row r="153" spans="4:8" ht="12.75">
      <c r="D153" t="s">
        <v>53</v>
      </c>
      <c r="E153" t="s">
        <v>54</v>
      </c>
      <c r="F153" s="1">
        <f>F150-F152</f>
        <v>0</v>
      </c>
      <c r="G153" s="10">
        <v>75</v>
      </c>
      <c r="H153" s="6">
        <f t="shared" si="13"/>
        <v>0</v>
      </c>
    </row>
    <row r="154" spans="4:9" ht="12.75">
      <c r="D154" t="s">
        <v>13</v>
      </c>
      <c r="E154" t="s">
        <v>14</v>
      </c>
      <c r="F154" s="1">
        <v>2</v>
      </c>
      <c r="G154" s="6">
        <v>500</v>
      </c>
      <c r="H154" s="6">
        <f t="shared" si="13"/>
        <v>1000</v>
      </c>
      <c r="I154" s="4"/>
    </row>
    <row r="155" spans="4:8" ht="12.75">
      <c r="D155" t="s">
        <v>11</v>
      </c>
      <c r="E155" t="s">
        <v>12</v>
      </c>
      <c r="F155" s="1">
        <v>2</v>
      </c>
      <c r="G155" s="6">
        <v>995</v>
      </c>
      <c r="H155" s="6">
        <f>G155*F155</f>
        <v>1990</v>
      </c>
    </row>
    <row r="156" spans="4:9" ht="12.75">
      <c r="D156" t="s">
        <v>38</v>
      </c>
      <c r="E156" t="s">
        <v>39</v>
      </c>
      <c r="F156" s="1">
        <f>F150</f>
        <v>1</v>
      </c>
      <c r="G156" s="9">
        <v>0</v>
      </c>
      <c r="H156" s="6">
        <f t="shared" si="13"/>
        <v>0</v>
      </c>
      <c r="I156"/>
    </row>
    <row r="157" spans="2:9" s="3" customFormat="1" ht="12.75">
      <c r="B157"/>
      <c r="C157" s="1"/>
      <c r="D157"/>
      <c r="E157"/>
      <c r="F157" s="1"/>
      <c r="G157" s="6"/>
      <c r="H157"/>
      <c r="I157" s="4">
        <f>SUM(H150:H156)</f>
        <v>11880</v>
      </c>
    </row>
    <row r="158" spans="1:8" ht="12.75">
      <c r="A158" t="s">
        <v>69</v>
      </c>
      <c r="B158" s="7" t="s">
        <v>70</v>
      </c>
      <c r="C158" s="1">
        <v>36</v>
      </c>
      <c r="D158" t="s">
        <v>77</v>
      </c>
      <c r="E158" t="s">
        <v>98</v>
      </c>
      <c r="F158" s="1">
        <f>ROUNDUP(C158/48,0)</f>
        <v>1</v>
      </c>
      <c r="G158" s="9">
        <v>6995</v>
      </c>
      <c r="H158" s="6">
        <f aca="true" t="shared" si="14" ref="H158:H163">G158*F158</f>
        <v>6995</v>
      </c>
    </row>
    <row r="159" spans="4:8" ht="12.75">
      <c r="D159" t="s">
        <v>36</v>
      </c>
      <c r="E159" t="s">
        <v>37</v>
      </c>
      <c r="F159" s="1">
        <f>F158</f>
        <v>1</v>
      </c>
      <c r="G159" s="9">
        <v>0</v>
      </c>
      <c r="H159" s="6">
        <f t="shared" si="14"/>
        <v>0</v>
      </c>
    </row>
    <row r="160" spans="4:8" ht="12.75">
      <c r="D160" t="s">
        <v>51</v>
      </c>
      <c r="E160" t="s">
        <v>52</v>
      </c>
      <c r="F160" s="1">
        <f>ROUNDUP(F158/6,0)</f>
        <v>1</v>
      </c>
      <c r="G160" s="10">
        <v>1895</v>
      </c>
      <c r="H160" s="6">
        <f t="shared" si="14"/>
        <v>1895</v>
      </c>
    </row>
    <row r="161" spans="4:8" ht="12.75">
      <c r="D161" t="s">
        <v>53</v>
      </c>
      <c r="E161" t="s">
        <v>54</v>
      </c>
      <c r="F161" s="1">
        <f>F158-F160</f>
        <v>0</v>
      </c>
      <c r="G161" s="10">
        <v>75</v>
      </c>
      <c r="H161" s="6">
        <f t="shared" si="14"/>
        <v>0</v>
      </c>
    </row>
    <row r="162" spans="4:8" ht="12.75">
      <c r="D162" t="s">
        <v>11</v>
      </c>
      <c r="E162" t="s">
        <v>12</v>
      </c>
      <c r="F162" s="1">
        <v>2</v>
      </c>
      <c r="G162" s="6">
        <v>995</v>
      </c>
      <c r="H162" s="6">
        <f>G162*F162</f>
        <v>1990</v>
      </c>
    </row>
    <row r="163" spans="4:8" ht="12.75">
      <c r="D163" t="s">
        <v>38</v>
      </c>
      <c r="E163" t="s">
        <v>39</v>
      </c>
      <c r="F163" s="1">
        <f>F159</f>
        <v>1</v>
      </c>
      <c r="G163" s="9">
        <v>0</v>
      </c>
      <c r="H163" s="6">
        <f t="shared" si="14"/>
        <v>0</v>
      </c>
    </row>
    <row r="164" spans="2:9" ht="12.75">
      <c r="B164" s="3"/>
      <c r="G164" s="9"/>
      <c r="I164" s="6">
        <f>SUM(H158:H163)</f>
        <v>10880</v>
      </c>
    </row>
    <row r="165" spans="2:8" ht="12.75">
      <c r="B165" s="7" t="s">
        <v>71</v>
      </c>
      <c r="C165" s="1">
        <v>21</v>
      </c>
      <c r="D165" t="s">
        <v>77</v>
      </c>
      <c r="E165" t="s">
        <v>98</v>
      </c>
      <c r="F165" s="1">
        <f>ROUNDUP(C165/48,0)</f>
        <v>1</v>
      </c>
      <c r="G165" s="9">
        <v>6995</v>
      </c>
      <c r="H165" s="6">
        <f aca="true" t="shared" si="15" ref="H165:H170">G165*F165</f>
        <v>6995</v>
      </c>
    </row>
    <row r="166" spans="4:8" ht="12.75">
      <c r="D166" t="s">
        <v>36</v>
      </c>
      <c r="E166" t="s">
        <v>37</v>
      </c>
      <c r="F166" s="1">
        <f>F165</f>
        <v>1</v>
      </c>
      <c r="G166" s="9">
        <v>0</v>
      </c>
      <c r="H166" s="6">
        <f t="shared" si="15"/>
        <v>0</v>
      </c>
    </row>
    <row r="167" spans="4:8" ht="12.75">
      <c r="D167" t="s">
        <v>51</v>
      </c>
      <c r="E167" t="s">
        <v>52</v>
      </c>
      <c r="F167" s="1">
        <f>ROUNDUP(F165/6,0)</f>
        <v>1</v>
      </c>
      <c r="G167" s="10">
        <v>1895</v>
      </c>
      <c r="H167" s="6">
        <f t="shared" si="15"/>
        <v>1895</v>
      </c>
    </row>
    <row r="168" spans="4:8" ht="12.75">
      <c r="D168" t="s">
        <v>53</v>
      </c>
      <c r="E168" t="s">
        <v>54</v>
      </c>
      <c r="F168" s="1">
        <f>F165-F167</f>
        <v>0</v>
      </c>
      <c r="G168" s="10">
        <v>75</v>
      </c>
      <c r="H168" s="6">
        <f t="shared" si="15"/>
        <v>0</v>
      </c>
    </row>
    <row r="169" spans="4:8" ht="12.75">
      <c r="D169" t="s">
        <v>11</v>
      </c>
      <c r="E169" t="s">
        <v>12</v>
      </c>
      <c r="F169" s="1">
        <v>2</v>
      </c>
      <c r="G169" s="6">
        <v>995</v>
      </c>
      <c r="H169" s="6">
        <f>G169*F169</f>
        <v>1990</v>
      </c>
    </row>
    <row r="170" spans="2:9" s="3" customFormat="1" ht="12.75">
      <c r="B170"/>
      <c r="C170" s="1"/>
      <c r="D170" t="s">
        <v>38</v>
      </c>
      <c r="E170" t="s">
        <v>39</v>
      </c>
      <c r="F170" s="1">
        <f>F166</f>
        <v>1</v>
      </c>
      <c r="G170" s="9">
        <v>0</v>
      </c>
      <c r="H170" s="6">
        <f t="shared" si="15"/>
        <v>0</v>
      </c>
      <c r="I170" s="6"/>
    </row>
    <row r="171" spans="2:9" ht="12.75">
      <c r="B171" s="3"/>
      <c r="G171" s="9"/>
      <c r="I171" s="6">
        <f>SUM(H165:H170)</f>
        <v>10880</v>
      </c>
    </row>
    <row r="172" spans="2:9" ht="12.75">
      <c r="B172" t="s">
        <v>72</v>
      </c>
      <c r="C172" s="1">
        <v>21</v>
      </c>
      <c r="D172" t="s">
        <v>40</v>
      </c>
      <c r="E172" t="s">
        <v>41</v>
      </c>
      <c r="F172" s="1">
        <f>ROUNDUP(C172/24,0)</f>
        <v>1</v>
      </c>
      <c r="G172" s="9">
        <v>6995</v>
      </c>
      <c r="H172" s="6">
        <f aca="true" t="shared" si="16" ref="H172:H177">G172*F172</f>
        <v>6995</v>
      </c>
      <c r="I172"/>
    </row>
    <row r="173" spans="4:9" ht="12.75">
      <c r="D173" t="s">
        <v>36</v>
      </c>
      <c r="E173" t="s">
        <v>37</v>
      </c>
      <c r="F173" s="1">
        <f>F172</f>
        <v>1</v>
      </c>
      <c r="G173" s="9">
        <v>0</v>
      </c>
      <c r="H173" s="6">
        <f t="shared" si="16"/>
        <v>0</v>
      </c>
      <c r="I173"/>
    </row>
    <row r="174" spans="2:8" ht="12.75">
      <c r="B174" s="3"/>
      <c r="C174" s="5"/>
      <c r="D174" t="s">
        <v>51</v>
      </c>
      <c r="E174" t="s">
        <v>52</v>
      </c>
      <c r="F174" s="1">
        <f>ROUNDUP(F172/8,0)</f>
        <v>1</v>
      </c>
      <c r="G174" s="10">
        <v>1895</v>
      </c>
      <c r="H174" s="6">
        <f t="shared" si="16"/>
        <v>1895</v>
      </c>
    </row>
    <row r="175" spans="4:8" ht="12.75">
      <c r="D175" t="s">
        <v>53</v>
      </c>
      <c r="E175" t="s">
        <v>54</v>
      </c>
      <c r="F175" s="1">
        <f>F172-F174</f>
        <v>0</v>
      </c>
      <c r="G175" s="10">
        <v>75</v>
      </c>
      <c r="H175" s="6">
        <f t="shared" si="16"/>
        <v>0</v>
      </c>
    </row>
    <row r="176" spans="4:8" ht="12.75">
      <c r="D176" t="s">
        <v>11</v>
      </c>
      <c r="E176" t="s">
        <v>12</v>
      </c>
      <c r="F176" s="1">
        <v>4</v>
      </c>
      <c r="G176" s="6">
        <v>995</v>
      </c>
      <c r="H176" s="6">
        <f>G176*F176</f>
        <v>3980</v>
      </c>
    </row>
    <row r="177" spans="4:9" ht="12.75">
      <c r="D177" t="s">
        <v>38</v>
      </c>
      <c r="E177" t="s">
        <v>39</v>
      </c>
      <c r="F177" s="1">
        <f>F172</f>
        <v>1</v>
      </c>
      <c r="G177" s="9">
        <v>0</v>
      </c>
      <c r="H177" s="6">
        <f t="shared" si="16"/>
        <v>0</v>
      </c>
      <c r="I177"/>
    </row>
    <row r="178" spans="8:9" ht="12.75">
      <c r="H178"/>
      <c r="I178" s="4">
        <f>SUM(H172:H177)</f>
        <v>12870</v>
      </c>
    </row>
    <row r="179" spans="1:8" ht="12.75">
      <c r="A179" s="3" t="s">
        <v>93</v>
      </c>
      <c r="B179" t="s">
        <v>104</v>
      </c>
      <c r="C179" s="1">
        <v>0</v>
      </c>
      <c r="D179" t="s">
        <v>55</v>
      </c>
      <c r="E179" t="s">
        <v>56</v>
      </c>
      <c r="F179" s="1">
        <v>1</v>
      </c>
      <c r="G179" s="6">
        <v>9500</v>
      </c>
      <c r="H179" s="6">
        <f>SUM(F179*G179)</f>
        <v>9500</v>
      </c>
    </row>
    <row r="180" spans="4:8" ht="12.75">
      <c r="D180" t="s">
        <v>7</v>
      </c>
      <c r="E180" t="s">
        <v>8</v>
      </c>
      <c r="F180" s="1">
        <v>1</v>
      </c>
      <c r="G180" s="6">
        <v>0</v>
      </c>
      <c r="H180" s="6">
        <f aca="true" t="shared" si="17" ref="H180:H199">G180*F180</f>
        <v>0</v>
      </c>
    </row>
    <row r="181" spans="4:8" ht="12.75">
      <c r="D181" t="s">
        <v>9</v>
      </c>
      <c r="E181" t="s">
        <v>10</v>
      </c>
      <c r="F181" s="1">
        <v>1</v>
      </c>
      <c r="G181" s="6">
        <v>28000</v>
      </c>
      <c r="H181" s="6">
        <f t="shared" si="17"/>
        <v>28000</v>
      </c>
    </row>
    <row r="182" spans="4:8" ht="12.75">
      <c r="D182" t="s">
        <v>30</v>
      </c>
      <c r="E182" t="s">
        <v>31</v>
      </c>
      <c r="F182" s="1">
        <v>2</v>
      </c>
      <c r="G182" s="6">
        <v>15000</v>
      </c>
      <c r="H182" s="6">
        <f t="shared" si="17"/>
        <v>30000</v>
      </c>
    </row>
    <row r="183" spans="4:8" ht="12.75">
      <c r="D183" t="s">
        <v>15</v>
      </c>
      <c r="E183" t="s">
        <v>16</v>
      </c>
      <c r="F183" s="1">
        <v>2</v>
      </c>
      <c r="G183" s="6">
        <v>0</v>
      </c>
      <c r="H183" s="6">
        <f t="shared" si="17"/>
        <v>0</v>
      </c>
    </row>
    <row r="184" spans="4:8" ht="12.75">
      <c r="D184" t="s">
        <v>17</v>
      </c>
      <c r="E184" t="s">
        <v>18</v>
      </c>
      <c r="F184" s="1">
        <v>0</v>
      </c>
      <c r="G184" s="6">
        <v>15000</v>
      </c>
      <c r="H184" s="6">
        <f t="shared" si="17"/>
        <v>0</v>
      </c>
    </row>
    <row r="185" spans="4:10" ht="12.75">
      <c r="D185" t="s">
        <v>11</v>
      </c>
      <c r="E185" t="s">
        <v>12</v>
      </c>
      <c r="F185" s="1">
        <v>12</v>
      </c>
      <c r="G185" s="6">
        <v>995</v>
      </c>
      <c r="H185" s="6">
        <f>G185*F185</f>
        <v>11940</v>
      </c>
      <c r="J185" t="s">
        <v>99</v>
      </c>
    </row>
    <row r="186" spans="4:10" ht="12.75">
      <c r="D186" t="s">
        <v>11</v>
      </c>
      <c r="E186" t="s">
        <v>12</v>
      </c>
      <c r="F186" s="1">
        <v>2</v>
      </c>
      <c r="G186" s="6">
        <v>995</v>
      </c>
      <c r="H186" s="6">
        <f t="shared" si="17"/>
        <v>1990</v>
      </c>
      <c r="J186" t="s">
        <v>91</v>
      </c>
    </row>
    <row r="187" spans="4:10" ht="12.75">
      <c r="D187" t="s">
        <v>11</v>
      </c>
      <c r="E187" t="s">
        <v>12</v>
      </c>
      <c r="F187" s="1">
        <v>16</v>
      </c>
      <c r="G187" s="6">
        <v>995</v>
      </c>
      <c r="H187" s="6">
        <f>G187*F187</f>
        <v>15920</v>
      </c>
      <c r="J187" t="s">
        <v>106</v>
      </c>
    </row>
    <row r="188" spans="4:10" ht="12.75">
      <c r="D188" t="s">
        <v>13</v>
      </c>
      <c r="E188" t="s">
        <v>14</v>
      </c>
      <c r="F188" s="1">
        <v>7</v>
      </c>
      <c r="G188" s="6">
        <v>500</v>
      </c>
      <c r="H188" s="6">
        <f>G188*F188</f>
        <v>3500</v>
      </c>
      <c r="J188" t="s">
        <v>105</v>
      </c>
    </row>
    <row r="189" spans="4:8" ht="12.75">
      <c r="D189" t="s">
        <v>57</v>
      </c>
      <c r="E189" t="s">
        <v>58</v>
      </c>
      <c r="F189" s="1">
        <v>1</v>
      </c>
      <c r="G189" s="6">
        <v>495</v>
      </c>
      <c r="H189" s="6">
        <f t="shared" si="17"/>
        <v>495</v>
      </c>
    </row>
    <row r="190" spans="4:8" ht="12.75">
      <c r="D190" t="s">
        <v>19</v>
      </c>
      <c r="E190" t="s">
        <v>20</v>
      </c>
      <c r="F190" s="1">
        <v>2</v>
      </c>
      <c r="G190" s="6">
        <v>3000</v>
      </c>
      <c r="H190" s="6">
        <f t="shared" si="17"/>
        <v>6000</v>
      </c>
    </row>
    <row r="191" spans="4:8" ht="12.75">
      <c r="D191" t="s">
        <v>21</v>
      </c>
      <c r="E191" t="s">
        <v>22</v>
      </c>
      <c r="F191" s="1">
        <v>2</v>
      </c>
      <c r="G191" s="6">
        <v>0</v>
      </c>
      <c r="H191" s="6">
        <f t="shared" si="17"/>
        <v>0</v>
      </c>
    </row>
    <row r="192" spans="4:8" ht="12.75">
      <c r="D192" t="s">
        <v>23</v>
      </c>
      <c r="E192" t="s">
        <v>24</v>
      </c>
      <c r="F192" s="1">
        <v>1</v>
      </c>
      <c r="G192" s="6">
        <v>0</v>
      </c>
      <c r="H192" s="6">
        <f t="shared" si="17"/>
        <v>0</v>
      </c>
    </row>
    <row r="193" spans="4:8" ht="12.75">
      <c r="D193" t="s">
        <v>25</v>
      </c>
      <c r="E193" t="s">
        <v>24</v>
      </c>
      <c r="F193" s="1">
        <v>1</v>
      </c>
      <c r="G193" s="6">
        <v>0</v>
      </c>
      <c r="H193" s="6">
        <f t="shared" si="17"/>
        <v>0</v>
      </c>
    </row>
    <row r="194" spans="4:8" ht="12.75">
      <c r="D194" t="s">
        <v>26</v>
      </c>
      <c r="E194" t="s">
        <v>27</v>
      </c>
      <c r="F194" s="1">
        <v>1</v>
      </c>
      <c r="G194" s="6">
        <v>0</v>
      </c>
      <c r="H194" s="6">
        <f t="shared" si="17"/>
        <v>0</v>
      </c>
    </row>
    <row r="195" spans="4:8" ht="12.75">
      <c r="D195" t="s">
        <v>28</v>
      </c>
      <c r="E195" t="s">
        <v>29</v>
      </c>
      <c r="F195" s="1">
        <v>2</v>
      </c>
      <c r="G195" s="6">
        <v>0</v>
      </c>
      <c r="H195" s="6">
        <f t="shared" si="17"/>
        <v>0</v>
      </c>
    </row>
    <row r="196" spans="3:9" s="3" customFormat="1" ht="12.75">
      <c r="C196" s="5"/>
      <c r="D196" t="s">
        <v>15</v>
      </c>
      <c r="E196" t="s">
        <v>16</v>
      </c>
      <c r="F196" s="1">
        <v>1</v>
      </c>
      <c r="G196" s="6">
        <v>0</v>
      </c>
      <c r="H196" s="6">
        <f t="shared" si="17"/>
        <v>0</v>
      </c>
      <c r="I196" s="6"/>
    </row>
    <row r="197" spans="4:8" ht="12.75">
      <c r="D197" t="s">
        <v>26</v>
      </c>
      <c r="E197" t="s">
        <v>27</v>
      </c>
      <c r="F197" s="1">
        <v>1</v>
      </c>
      <c r="G197" s="6">
        <v>0</v>
      </c>
      <c r="H197" s="6">
        <f t="shared" si="17"/>
        <v>0</v>
      </c>
    </row>
    <row r="198" spans="4:8" ht="12.75">
      <c r="D198" t="s">
        <v>32</v>
      </c>
      <c r="E198" t="s">
        <v>33</v>
      </c>
      <c r="F198" s="1">
        <v>1</v>
      </c>
      <c r="G198" s="6">
        <v>34995</v>
      </c>
      <c r="H198" s="6">
        <f t="shared" si="17"/>
        <v>34995</v>
      </c>
    </row>
    <row r="199" spans="4:8" ht="12.75">
      <c r="D199" t="s">
        <v>34</v>
      </c>
      <c r="E199" t="s">
        <v>35</v>
      </c>
      <c r="F199" s="1">
        <v>1</v>
      </c>
      <c r="G199" s="6">
        <v>0</v>
      </c>
      <c r="H199" s="6">
        <f t="shared" si="17"/>
        <v>0</v>
      </c>
    </row>
    <row r="200" ht="12.75">
      <c r="I200" s="6">
        <f>SUM(H179:H199)</f>
        <v>142340</v>
      </c>
    </row>
    <row r="201" spans="1:8" ht="12.75">
      <c r="A201" s="3" t="s">
        <v>94</v>
      </c>
      <c r="B201" t="s">
        <v>59</v>
      </c>
      <c r="C201" s="1">
        <v>0</v>
      </c>
      <c r="D201" t="s">
        <v>55</v>
      </c>
      <c r="E201" t="s">
        <v>56</v>
      </c>
      <c r="F201" s="1">
        <v>1</v>
      </c>
      <c r="G201" s="6">
        <v>9500</v>
      </c>
      <c r="H201" s="6">
        <f>SUM(F201*G201)</f>
        <v>9500</v>
      </c>
    </row>
    <row r="202" spans="4:8" ht="12.75">
      <c r="D202" t="s">
        <v>7</v>
      </c>
      <c r="E202" t="s">
        <v>8</v>
      </c>
      <c r="F202" s="1">
        <v>1</v>
      </c>
      <c r="G202" s="6">
        <v>0</v>
      </c>
      <c r="H202" s="6">
        <f aca="true" t="shared" si="18" ref="H202:H221">G202*F202</f>
        <v>0</v>
      </c>
    </row>
    <row r="203" spans="4:8" ht="12.75">
      <c r="D203" t="s">
        <v>9</v>
      </c>
      <c r="E203" t="s">
        <v>10</v>
      </c>
      <c r="F203" s="1">
        <v>1</v>
      </c>
      <c r="G203" s="6">
        <v>28000</v>
      </c>
      <c r="H203" s="6">
        <f t="shared" si="18"/>
        <v>28000</v>
      </c>
    </row>
    <row r="204" spans="4:8" ht="12.75">
      <c r="D204" t="s">
        <v>30</v>
      </c>
      <c r="E204" t="s">
        <v>31</v>
      </c>
      <c r="F204" s="1">
        <v>2</v>
      </c>
      <c r="G204" s="6">
        <v>15000</v>
      </c>
      <c r="H204" s="6">
        <f t="shared" si="18"/>
        <v>30000</v>
      </c>
    </row>
    <row r="205" spans="4:8" ht="12.75">
      <c r="D205" t="s">
        <v>15</v>
      </c>
      <c r="E205" t="s">
        <v>16</v>
      </c>
      <c r="F205" s="1">
        <v>2</v>
      </c>
      <c r="G205" s="6">
        <v>0</v>
      </c>
      <c r="H205" s="6">
        <f t="shared" si="18"/>
        <v>0</v>
      </c>
    </row>
    <row r="206" spans="4:8" ht="12.75">
      <c r="D206" t="s">
        <v>17</v>
      </c>
      <c r="E206" t="s">
        <v>18</v>
      </c>
      <c r="F206" s="1">
        <v>0</v>
      </c>
      <c r="G206" s="6">
        <v>15000</v>
      </c>
      <c r="H206" s="6">
        <f t="shared" si="18"/>
        <v>0</v>
      </c>
    </row>
    <row r="207" spans="4:10" ht="12.75">
      <c r="D207" t="s">
        <v>11</v>
      </c>
      <c r="E207" t="s">
        <v>12</v>
      </c>
      <c r="F207" s="1">
        <v>12</v>
      </c>
      <c r="G207" s="6">
        <v>995</v>
      </c>
      <c r="H207" s="6">
        <f t="shared" si="18"/>
        <v>11940</v>
      </c>
      <c r="J207" t="s">
        <v>99</v>
      </c>
    </row>
    <row r="208" spans="4:10" ht="12.75">
      <c r="D208" t="s">
        <v>11</v>
      </c>
      <c r="E208" t="s">
        <v>12</v>
      </c>
      <c r="F208" s="1">
        <v>2</v>
      </c>
      <c r="G208" s="6">
        <v>995</v>
      </c>
      <c r="H208" s="6">
        <f>G208*F208</f>
        <v>1990</v>
      </c>
      <c r="J208" t="s">
        <v>91</v>
      </c>
    </row>
    <row r="209" spans="4:10" ht="12.75">
      <c r="D209" t="s">
        <v>11</v>
      </c>
      <c r="E209" t="s">
        <v>12</v>
      </c>
      <c r="F209" s="1">
        <v>11</v>
      </c>
      <c r="G209" s="6">
        <v>995</v>
      </c>
      <c r="H209" s="6">
        <f>G209*F209</f>
        <v>10945</v>
      </c>
      <c r="J209" t="s">
        <v>107</v>
      </c>
    </row>
    <row r="210" spans="4:10" ht="12.75">
      <c r="D210" t="s">
        <v>13</v>
      </c>
      <c r="E210" t="s">
        <v>14</v>
      </c>
      <c r="F210" s="1">
        <v>12</v>
      </c>
      <c r="G210" s="6">
        <v>500</v>
      </c>
      <c r="H210" s="6">
        <f t="shared" si="18"/>
        <v>6000</v>
      </c>
      <c r="J210" t="s">
        <v>105</v>
      </c>
    </row>
    <row r="211" spans="4:8" ht="12.75">
      <c r="D211" t="s">
        <v>57</v>
      </c>
      <c r="E211" t="s">
        <v>58</v>
      </c>
      <c r="F211" s="1">
        <v>1</v>
      </c>
      <c r="G211" s="6">
        <v>495</v>
      </c>
      <c r="H211" s="6">
        <f t="shared" si="18"/>
        <v>495</v>
      </c>
    </row>
    <row r="212" spans="4:8" ht="12.75">
      <c r="D212" t="s">
        <v>19</v>
      </c>
      <c r="E212" t="s">
        <v>20</v>
      </c>
      <c r="F212" s="1">
        <v>2</v>
      </c>
      <c r="G212" s="6">
        <v>3000</v>
      </c>
      <c r="H212" s="6">
        <f t="shared" si="18"/>
        <v>6000</v>
      </c>
    </row>
    <row r="213" spans="4:8" ht="12.75">
      <c r="D213" t="s">
        <v>21</v>
      </c>
      <c r="E213" t="s">
        <v>22</v>
      </c>
      <c r="F213" s="1">
        <v>2</v>
      </c>
      <c r="G213" s="6">
        <v>0</v>
      </c>
      <c r="H213" s="6">
        <f t="shared" si="18"/>
        <v>0</v>
      </c>
    </row>
    <row r="214" spans="4:8" ht="12.75">
      <c r="D214" t="s">
        <v>23</v>
      </c>
      <c r="E214" t="s">
        <v>24</v>
      </c>
      <c r="F214" s="1">
        <v>1</v>
      </c>
      <c r="G214" s="6">
        <v>0</v>
      </c>
      <c r="H214" s="6">
        <f t="shared" si="18"/>
        <v>0</v>
      </c>
    </row>
    <row r="215" spans="4:8" ht="12.75">
      <c r="D215" t="s">
        <v>25</v>
      </c>
      <c r="E215" t="s">
        <v>24</v>
      </c>
      <c r="F215" s="1">
        <v>1</v>
      </c>
      <c r="G215" s="6">
        <v>0</v>
      </c>
      <c r="H215" s="6">
        <f t="shared" si="18"/>
        <v>0</v>
      </c>
    </row>
    <row r="216" spans="4:8" ht="12.75">
      <c r="D216" t="s">
        <v>26</v>
      </c>
      <c r="E216" t="s">
        <v>27</v>
      </c>
      <c r="F216" s="1">
        <v>1</v>
      </c>
      <c r="G216" s="6">
        <v>0</v>
      </c>
      <c r="H216" s="6">
        <f t="shared" si="18"/>
        <v>0</v>
      </c>
    </row>
    <row r="217" spans="4:8" ht="12.75">
      <c r="D217" t="s">
        <v>28</v>
      </c>
      <c r="E217" t="s">
        <v>29</v>
      </c>
      <c r="F217" s="1">
        <v>2</v>
      </c>
      <c r="G217" s="6">
        <v>0</v>
      </c>
      <c r="H217" s="6">
        <f t="shared" si="18"/>
        <v>0</v>
      </c>
    </row>
    <row r="218" spans="4:8" ht="12.75">
      <c r="D218" t="s">
        <v>15</v>
      </c>
      <c r="E218" t="s">
        <v>16</v>
      </c>
      <c r="F218" s="1">
        <v>1</v>
      </c>
      <c r="G218" s="6">
        <v>0</v>
      </c>
      <c r="H218" s="6">
        <f t="shared" si="18"/>
        <v>0</v>
      </c>
    </row>
    <row r="219" spans="4:8" ht="12.75">
      <c r="D219" t="s">
        <v>26</v>
      </c>
      <c r="E219" t="s">
        <v>27</v>
      </c>
      <c r="F219" s="1">
        <v>1</v>
      </c>
      <c r="G219" s="6">
        <v>0</v>
      </c>
      <c r="H219" s="6">
        <f t="shared" si="18"/>
        <v>0</v>
      </c>
    </row>
    <row r="220" spans="4:8" ht="12.75">
      <c r="D220" t="s">
        <v>32</v>
      </c>
      <c r="E220" t="s">
        <v>33</v>
      </c>
      <c r="F220" s="1">
        <v>1</v>
      </c>
      <c r="G220" s="6">
        <v>34995</v>
      </c>
      <c r="H220" s="6">
        <f t="shared" si="18"/>
        <v>34995</v>
      </c>
    </row>
    <row r="221" spans="4:8" ht="12.75">
      <c r="D221" t="s">
        <v>34</v>
      </c>
      <c r="E221" t="s">
        <v>35</v>
      </c>
      <c r="F221" s="1">
        <v>1</v>
      </c>
      <c r="G221" s="6">
        <v>0</v>
      </c>
      <c r="H221" s="6">
        <f t="shared" si="18"/>
        <v>0</v>
      </c>
    </row>
    <row r="222" ht="12.75">
      <c r="I222" s="6">
        <f>SUM(H201:H221)</f>
        <v>139865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31" sqref="A31:E31"/>
    </sheetView>
  </sheetViews>
  <sheetFormatPr defaultColWidth="9.140625" defaultRowHeight="12.75"/>
  <cols>
    <col min="1" max="1" width="23.28125" style="22" customWidth="1"/>
    <col min="2" max="2" width="17.28125" style="22" customWidth="1"/>
    <col min="3" max="3" width="11.00390625" style="21" customWidth="1"/>
    <col min="4" max="4" width="11.57421875" style="21" customWidth="1"/>
    <col min="5" max="5" width="11.00390625" style="21" customWidth="1"/>
    <col min="6" max="6" width="11.57421875" style="21" customWidth="1"/>
    <col min="7" max="7" width="38.7109375" style="22" customWidth="1"/>
    <col min="8" max="16384" width="9.140625" style="22" customWidth="1"/>
  </cols>
  <sheetData>
    <row r="1" spans="1:7" ht="29.25" customHeight="1">
      <c r="A1" s="19" t="s">
        <v>75</v>
      </c>
      <c r="B1" s="19" t="s">
        <v>118</v>
      </c>
      <c r="C1" s="26" t="s">
        <v>116</v>
      </c>
      <c r="D1" s="26"/>
      <c r="E1" s="26" t="s">
        <v>117</v>
      </c>
      <c r="F1" s="26"/>
      <c r="G1" s="21" t="s">
        <v>90</v>
      </c>
    </row>
    <row r="2" spans="1:6" ht="12.75">
      <c r="A2" s="19"/>
      <c r="B2" s="19"/>
      <c r="C2" s="21" t="s">
        <v>137</v>
      </c>
      <c r="D2" s="21" t="s">
        <v>138</v>
      </c>
      <c r="E2" s="21" t="s">
        <v>137</v>
      </c>
      <c r="F2" s="21" t="s">
        <v>138</v>
      </c>
    </row>
    <row r="3" spans="1:6" ht="12.75">
      <c r="A3" s="22" t="s">
        <v>42</v>
      </c>
      <c r="B3" s="22" t="str">
        <f>'FW MM SM GE'!B2</f>
        <v>West-BE</v>
      </c>
      <c r="C3" s="21">
        <v>1</v>
      </c>
      <c r="F3" s="21">
        <v>1</v>
      </c>
    </row>
    <row r="4" spans="2:6" ht="12.75">
      <c r="B4" s="22" t="str">
        <f>'FW MM SM GE'!B16</f>
        <v>Center-BE</v>
      </c>
      <c r="C4" s="21">
        <v>1</v>
      </c>
      <c r="F4" s="21">
        <v>1</v>
      </c>
    </row>
    <row r="5" spans="2:6" ht="12.75">
      <c r="B5" s="22" t="str">
        <f>'FW MM SM GE'!B24</f>
        <v>East-BE</v>
      </c>
      <c r="C5" s="21">
        <v>1</v>
      </c>
      <c r="F5" s="21">
        <v>1</v>
      </c>
    </row>
    <row r="6" spans="2:7" ht="12.75">
      <c r="B6" s="23" t="str">
        <f>'FW MM SM GE'!B32</f>
        <v>Mach. Rm</v>
      </c>
      <c r="C6" s="21">
        <v>4</v>
      </c>
      <c r="F6" s="21">
        <v>4</v>
      </c>
      <c r="G6" s="22" t="s">
        <v>123</v>
      </c>
    </row>
    <row r="7" spans="1:5" ht="12.75">
      <c r="A7" s="22" t="s">
        <v>59</v>
      </c>
      <c r="B7" s="22" t="str">
        <f>'FW MM SM GE'!B50</f>
        <v>1East-E2</v>
      </c>
      <c r="D7" s="21">
        <v>1</v>
      </c>
      <c r="E7" s="21">
        <v>1</v>
      </c>
    </row>
    <row r="8" spans="1:5" ht="12.75">
      <c r="A8" s="24"/>
      <c r="B8" s="25" t="str">
        <f>'FW MM SM GE'!B59</f>
        <v>2East-E2</v>
      </c>
      <c r="D8" s="21">
        <v>1</v>
      </c>
      <c r="E8" s="21">
        <v>1</v>
      </c>
    </row>
    <row r="9" spans="2:5" ht="12.75">
      <c r="B9" s="25" t="str">
        <f>'FW MM SM GE'!B73</f>
        <v>2West-E2</v>
      </c>
      <c r="D9" s="21">
        <v>1</v>
      </c>
      <c r="E9" s="21">
        <v>1</v>
      </c>
    </row>
    <row r="10" spans="2:5" ht="12.75">
      <c r="B10" s="25" t="str">
        <f>'FW MM SM GE'!B87</f>
        <v>3East-E2</v>
      </c>
      <c r="D10" s="21">
        <v>1</v>
      </c>
      <c r="E10" s="21">
        <v>1</v>
      </c>
    </row>
    <row r="11" spans="2:5" ht="12.75">
      <c r="B11" s="25" t="str">
        <f>'FW MM SM GE'!B101</f>
        <v>3West-E2</v>
      </c>
      <c r="D11" s="21">
        <v>1</v>
      </c>
      <c r="E11" s="21">
        <v>1</v>
      </c>
    </row>
    <row r="12" spans="2:5" ht="12.75">
      <c r="B12" s="25" t="str">
        <f>'FW MM SM GE'!B115</f>
        <v>4East-E2</v>
      </c>
      <c r="D12" s="21">
        <v>1</v>
      </c>
      <c r="E12" s="21">
        <v>1</v>
      </c>
    </row>
    <row r="13" spans="2:5" ht="12.75">
      <c r="B13" s="25" t="str">
        <f>'FW MM SM GE'!B124</f>
        <v>5East-E2</v>
      </c>
      <c r="D13" s="21">
        <v>1</v>
      </c>
      <c r="E13" s="21">
        <v>1</v>
      </c>
    </row>
    <row r="14" spans="2:5" ht="12.75">
      <c r="B14" s="25" t="str">
        <f>'FW MM SM GE'!B133</f>
        <v>5West-E2</v>
      </c>
      <c r="D14" s="21">
        <v>1</v>
      </c>
      <c r="E14" s="21">
        <v>1</v>
      </c>
    </row>
    <row r="15" spans="2:7" ht="12.75">
      <c r="B15" s="22" t="str">
        <f>'FW MM SM GE'!B142</f>
        <v>M. Room 2212</v>
      </c>
      <c r="D15" s="21">
        <v>2</v>
      </c>
      <c r="E15" s="21">
        <v>2</v>
      </c>
      <c r="G15" s="22" t="s">
        <v>124</v>
      </c>
    </row>
    <row r="16" spans="2:7" ht="12.75">
      <c r="B16" s="22" t="str">
        <f>'FW MM SM GE'!B150</f>
        <v>M. Room 5312</v>
      </c>
      <c r="D16" s="21">
        <v>2</v>
      </c>
      <c r="E16" s="21">
        <v>2</v>
      </c>
      <c r="G16" s="22" t="s">
        <v>124</v>
      </c>
    </row>
    <row r="17" spans="1:6" ht="12.75">
      <c r="A17" s="22" t="s">
        <v>69</v>
      </c>
      <c r="B17" s="25" t="str">
        <f>'FW MM SM GE'!B158</f>
        <v>3rd-PSB</v>
      </c>
      <c r="D17" s="21">
        <v>1</v>
      </c>
      <c r="F17" s="21">
        <v>1</v>
      </c>
    </row>
    <row r="18" spans="2:6" ht="12.75">
      <c r="B18" s="25" t="str">
        <f>'FW MM SM GE'!B165</f>
        <v>4th-PSB</v>
      </c>
      <c r="D18" s="21">
        <v>1</v>
      </c>
      <c r="F18" s="21">
        <v>1</v>
      </c>
    </row>
    <row r="19" spans="2:7" ht="12.75">
      <c r="B19" s="22" t="str">
        <f>'FW MM SM GE'!B172</f>
        <v>M. Room 213</v>
      </c>
      <c r="D19" s="21">
        <v>2</v>
      </c>
      <c r="F19" s="21">
        <v>2</v>
      </c>
      <c r="G19" s="22" t="s">
        <v>124</v>
      </c>
    </row>
    <row r="20" spans="1:7" ht="25.5">
      <c r="A20" s="25" t="s">
        <v>93</v>
      </c>
      <c r="B20" s="22" t="s">
        <v>104</v>
      </c>
      <c r="F20" s="21">
        <v>12</v>
      </c>
      <c r="G20" s="22" t="s">
        <v>121</v>
      </c>
    </row>
    <row r="21" spans="1:7" ht="25.5">
      <c r="A21" s="25" t="s">
        <v>94</v>
      </c>
      <c r="B21" s="22" t="s">
        <v>59</v>
      </c>
      <c r="D21" s="21">
        <v>12</v>
      </c>
      <c r="G21" s="22" t="s">
        <v>121</v>
      </c>
    </row>
    <row r="22" spans="1:7" ht="12.75">
      <c r="A22" s="25" t="s">
        <v>119</v>
      </c>
      <c r="D22" s="21">
        <v>1</v>
      </c>
      <c r="F22" s="21">
        <v>1</v>
      </c>
      <c r="G22" s="22" t="s">
        <v>122</v>
      </c>
    </row>
    <row r="23" spans="1:7" ht="12.75">
      <c r="A23" s="25" t="s">
        <v>120</v>
      </c>
      <c r="D23" s="21">
        <v>1</v>
      </c>
      <c r="F23" s="21">
        <v>1</v>
      </c>
      <c r="G23" s="22" t="s">
        <v>122</v>
      </c>
    </row>
    <row r="24" spans="1:6" s="24" customFormat="1" ht="12.75">
      <c r="A24" s="24" t="s">
        <v>136</v>
      </c>
      <c r="C24" s="27" t="s">
        <v>129</v>
      </c>
      <c r="D24" s="27" t="s">
        <v>130</v>
      </c>
      <c r="E24" s="27" t="s">
        <v>129</v>
      </c>
      <c r="F24" s="27" t="s">
        <v>130</v>
      </c>
    </row>
    <row r="25" spans="1:6" ht="12.75">
      <c r="A25" s="28" t="s">
        <v>127</v>
      </c>
      <c r="C25" s="21">
        <f>SUM(C3:C23)</f>
        <v>7</v>
      </c>
      <c r="D25" s="21">
        <f>SUM(D3:D23)</f>
        <v>30</v>
      </c>
      <c r="E25" s="22"/>
      <c r="F25" s="22"/>
    </row>
    <row r="26" spans="1:6" ht="12.75">
      <c r="A26" s="28" t="s">
        <v>128</v>
      </c>
      <c r="D26" s="22"/>
      <c r="E26" s="21">
        <f>SUM(E3:E23)</f>
        <v>12</v>
      </c>
      <c r="F26" s="21">
        <f>SUM(F3:F23)</f>
        <v>25</v>
      </c>
    </row>
    <row r="27" spans="1:7" ht="12.75">
      <c r="A27" s="31"/>
      <c r="B27" s="29"/>
      <c r="C27" s="30"/>
      <c r="D27" s="29"/>
      <c r="E27" s="30"/>
      <c r="F27" s="30"/>
      <c r="G27" s="29"/>
    </row>
    <row r="28" spans="1:4" s="35" customFormat="1" ht="12.75">
      <c r="A28" s="34" t="s">
        <v>134</v>
      </c>
      <c r="B28" s="34"/>
      <c r="C28" s="34"/>
      <c r="D28" s="34"/>
    </row>
    <row r="29" spans="1:6" s="33" customFormat="1" ht="12.75" customHeight="1">
      <c r="A29" s="32" t="s">
        <v>132</v>
      </c>
      <c r="B29" s="32"/>
      <c r="C29" s="32"/>
      <c r="D29" s="32"/>
      <c r="E29" s="32"/>
      <c r="F29" s="37">
        <f>SUM(F3:F6)</f>
        <v>7</v>
      </c>
    </row>
    <row r="30" spans="1:6" s="33" customFormat="1" ht="12.75" customHeight="1">
      <c r="A30" s="32" t="s">
        <v>133</v>
      </c>
      <c r="B30" s="32"/>
      <c r="C30" s="32"/>
      <c r="D30" s="32"/>
      <c r="E30" s="32"/>
      <c r="F30" s="37">
        <f>SUM(D7:D19)</f>
        <v>16</v>
      </c>
    </row>
    <row r="31" spans="1:7" s="33" customFormat="1" ht="63.75">
      <c r="A31" s="32" t="s">
        <v>139</v>
      </c>
      <c r="B31" s="32"/>
      <c r="C31" s="32"/>
      <c r="D31" s="32"/>
      <c r="E31" s="32"/>
      <c r="F31" s="37">
        <f>SUM(F17:F19)</f>
        <v>4</v>
      </c>
      <c r="G31" s="33" t="s">
        <v>131</v>
      </c>
    </row>
    <row r="32" spans="1:6" s="33" customFormat="1" ht="12.75" customHeight="1">
      <c r="A32" s="32" t="s">
        <v>126</v>
      </c>
      <c r="B32" s="32"/>
      <c r="C32" s="32"/>
      <c r="D32" s="32"/>
      <c r="E32" s="32"/>
      <c r="F32" s="37">
        <f>F20</f>
        <v>12</v>
      </c>
    </row>
    <row r="33" spans="1:6" ht="12.75">
      <c r="A33" s="36" t="s">
        <v>135</v>
      </c>
      <c r="B33" s="36"/>
      <c r="C33" s="36"/>
      <c r="D33" s="36"/>
      <c r="E33" s="36"/>
      <c r="F33" s="21">
        <f>SUM(F29:F32)</f>
        <v>39</v>
      </c>
    </row>
    <row r="34" spans="1:7" ht="12.75">
      <c r="A34" s="29"/>
      <c r="B34" s="29"/>
      <c r="C34" s="30"/>
      <c r="D34" s="30"/>
      <c r="E34" s="30"/>
      <c r="F34" s="30"/>
      <c r="G34" s="29"/>
    </row>
  </sheetData>
  <mergeCells count="8">
    <mergeCell ref="A33:E33"/>
    <mergeCell ref="A30:E30"/>
    <mergeCell ref="A31:E31"/>
    <mergeCell ref="A32:E32"/>
    <mergeCell ref="C1:D1"/>
    <mergeCell ref="E1:F1"/>
    <mergeCell ref="A28:D28"/>
    <mergeCell ref="A29:E29"/>
  </mergeCells>
  <printOptions/>
  <pageMargins left="0.75" right="0.75" top="1" bottom="1" header="0.5" footer="0.5"/>
  <pageSetup horizontalDpi="600" verticalDpi="600" orientation="portrait" r:id="rId1"/>
  <ignoredErrors>
    <ignoredError sqref="F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tedv</cp:lastModifiedBy>
  <dcterms:created xsi:type="dcterms:W3CDTF">2004-03-08T20:47:51Z</dcterms:created>
  <dcterms:modified xsi:type="dcterms:W3CDTF">2004-04-02T16:28:31Z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